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legacyhealth.sharepoint.com/teams/GrantsManagement/Shared Documents/General/Templates and Examples/1 - LRI Templates/"/>
    </mc:Choice>
  </mc:AlternateContent>
  <xr:revisionPtr revIDLastSave="7" documentId="8_{12CF7B6B-20FF-4C75-A618-5B6064C23329}" xr6:coauthVersionLast="47" xr6:coauthVersionMax="47" xr10:uidLastSave="{4436BF5F-DF5D-43C5-8595-AB53F3E14175}"/>
  <bookViews>
    <workbookView xWindow="25974" yWindow="-109" windowWidth="26301" windowHeight="14169" xr2:uid="{00000000-000D-0000-FFFF-FFFF00000000}"/>
  </bookViews>
  <sheets>
    <sheet name="Full budget" sheetId="1" r:id="rId1"/>
    <sheet name="AvgSalaryCalc" sheetId="9" r:id="rId2"/>
    <sheet name="Sub-award1" sheetId="2" r:id="rId3"/>
    <sheet name="Sub-award2 " sheetId="7" r:id="rId4"/>
    <sheet name="Condensed summary" sheetId="3" r:id="rId5"/>
    <sheet name="Per diem calc -NHPs" sheetId="4" r:id="rId6"/>
    <sheet name="Per diem calc - rodents" sheetId="5" r:id="rId7"/>
    <sheet name="Version notes" sheetId="6" r:id="rId8"/>
    <sheet name="Sheet1" sheetId="8" r:id="rId9"/>
  </sheets>
  <definedNames>
    <definedName name="_xlnm._FilterDatabase" localSheetId="4" hidden="1">'Condensed summary'!$A$3:$F$10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2" i="5" l="1"/>
  <c r="E32" i="4"/>
  <c r="D32" i="4"/>
  <c r="AE16" i="1"/>
  <c r="AC16" i="1"/>
  <c r="AD16" i="1" s="1"/>
  <c r="AB16" i="1" s="1"/>
  <c r="Z16" i="1"/>
  <c r="X16" i="1"/>
  <c r="Y16" i="1" s="1"/>
  <c r="W16" i="1" s="1"/>
  <c r="U16" i="1"/>
  <c r="S16" i="1"/>
  <c r="T16" i="1" s="1"/>
  <c r="R16" i="1" s="1"/>
  <c r="P16" i="1"/>
  <c r="N16" i="1"/>
  <c r="O16" i="1" s="1"/>
  <c r="M16" i="1" s="1"/>
  <c r="K16" i="1"/>
  <c r="I16" i="1"/>
  <c r="J16" i="1" s="1"/>
  <c r="H16" i="1" s="1"/>
  <c r="F16" i="1"/>
  <c r="E16" i="1"/>
  <c r="E7" i="9" a="1"/>
  <c r="E7" i="9" s="1"/>
  <c r="B3" i="4"/>
  <c r="AF16" i="1" l="1"/>
  <c r="D33" i="5"/>
  <c r="D34" i="5"/>
  <c r="D35" i="5"/>
  <c r="D36" i="5"/>
  <c r="D37" i="5"/>
  <c r="D38" i="5"/>
  <c r="D39" i="5"/>
  <c r="D40" i="5"/>
  <c r="D41" i="5"/>
  <c r="D42" i="5"/>
  <c r="D43" i="5"/>
  <c r="D44" i="5"/>
  <c r="B4" i="4"/>
  <c r="C26" i="8"/>
  <c r="C24" i="8"/>
  <c r="C16" i="8"/>
  <c r="C17" i="8" s="1"/>
  <c r="C14" i="8"/>
  <c r="C15" i="8" s="1"/>
  <c r="C13" i="8"/>
  <c r="C9" i="8"/>
  <c r="C11" i="8" s="1"/>
  <c r="C7" i="8"/>
  <c r="C8" i="8" s="1"/>
  <c r="C6" i="8"/>
  <c r="AB81" i="1"/>
  <c r="W81" i="1"/>
  <c r="R81" i="1"/>
  <c r="M81" i="1"/>
  <c r="H81" i="1"/>
  <c r="B9" i="4" l="1"/>
  <c r="F9" i="4" s="1"/>
  <c r="B18" i="4"/>
  <c r="B10" i="4"/>
  <c r="B17" i="4"/>
  <c r="B16" i="4"/>
  <c r="B11" i="4"/>
  <c r="B15" i="4"/>
  <c r="B12" i="4"/>
  <c r="B14" i="4"/>
  <c r="B13" i="4"/>
  <c r="C10" i="8"/>
  <c r="AF81" i="1"/>
  <c r="F10" i="3" l="1"/>
  <c r="F9" i="3"/>
  <c r="E10" i="3"/>
  <c r="E9" i="3"/>
  <c r="D10" i="3"/>
  <c r="D9" i="3"/>
  <c r="C9" i="3"/>
  <c r="B9" i="3"/>
  <c r="C10" i="3"/>
  <c r="B10" i="3"/>
  <c r="AF38" i="1"/>
  <c r="AF39" i="1"/>
  <c r="AF40" i="1"/>
  <c r="AF41" i="1"/>
  <c r="AF42" i="1"/>
  <c r="G28" i="9"/>
  <c r="G25" i="9"/>
  <c r="G22" i="9"/>
  <c r="G19" i="9"/>
  <c r="G16" i="9"/>
  <c r="E14" i="9"/>
  <c r="E14" i="9" a="1"/>
  <c r="G13" i="9"/>
  <c r="E13" i="9" a="1"/>
  <c r="E13" i="9" s="1"/>
  <c r="E12" i="9" a="1"/>
  <c r="E12" i="9" s="1"/>
  <c r="E11" i="9"/>
  <c r="E11" i="9" a="1"/>
  <c r="G10" i="9"/>
  <c r="E10" i="9" a="1"/>
  <c r="E10" i="9" s="1"/>
  <c r="E9" i="9" a="1"/>
  <c r="E9" i="9" s="1"/>
  <c r="G7" i="9"/>
  <c r="H7" i="9" s="1"/>
  <c r="C32" i="4"/>
  <c r="AC12" i="1"/>
  <c r="AC13" i="1"/>
  <c r="AC14" i="1"/>
  <c r="AC15" i="1"/>
  <c r="AC17" i="1"/>
  <c r="AC18" i="1"/>
  <c r="AC19" i="1"/>
  <c r="AC10" i="1"/>
  <c r="X12" i="1"/>
  <c r="X13" i="1"/>
  <c r="X14" i="1"/>
  <c r="X15" i="1"/>
  <c r="X17" i="1"/>
  <c r="X18" i="1"/>
  <c r="X19" i="1"/>
  <c r="X10" i="1"/>
  <c r="S12" i="1"/>
  <c r="S13" i="1"/>
  <c r="S6" i="1" s="1"/>
  <c r="S14" i="1"/>
  <c r="S15" i="1"/>
  <c r="S17" i="1"/>
  <c r="S18" i="1"/>
  <c r="S19" i="1"/>
  <c r="S10" i="1"/>
  <c r="N12" i="1"/>
  <c r="N13" i="1"/>
  <c r="N14" i="1"/>
  <c r="N15" i="1"/>
  <c r="N17" i="1"/>
  <c r="N18" i="1"/>
  <c r="N19" i="1"/>
  <c r="N10" i="1"/>
  <c r="N11" i="1"/>
  <c r="I15" i="1"/>
  <c r="I17" i="1"/>
  <c r="I18" i="1"/>
  <c r="I19" i="1"/>
  <c r="I12" i="1"/>
  <c r="I13" i="1"/>
  <c r="I14" i="1"/>
  <c r="I10" i="1"/>
  <c r="AC11" i="1"/>
  <c r="X11" i="1"/>
  <c r="S11" i="1"/>
  <c r="N6" i="1" l="1"/>
  <c r="H9" i="3"/>
  <c r="K20" i="9"/>
  <c r="H8" i="9"/>
  <c r="H20" i="9"/>
  <c r="I7" i="9"/>
  <c r="J7" i="9" s="1"/>
  <c r="G17" i="9"/>
  <c r="H19" i="9"/>
  <c r="I19" i="9" s="1"/>
  <c r="J19" i="9" s="1"/>
  <c r="K19" i="9" s="1"/>
  <c r="L19" i="9" s="1"/>
  <c r="M19" i="9" s="1"/>
  <c r="I20" i="9"/>
  <c r="M20" i="9"/>
  <c r="G23" i="9"/>
  <c r="H25" i="9"/>
  <c r="G29" i="9"/>
  <c r="J20" i="9"/>
  <c r="H23" i="9"/>
  <c r="H29" i="9"/>
  <c r="L20" i="9"/>
  <c r="G8" i="9"/>
  <c r="H10" i="9"/>
  <c r="G11" i="9"/>
  <c r="H13" i="9"/>
  <c r="G14" i="9"/>
  <c r="H16" i="9"/>
  <c r="G20" i="9"/>
  <c r="H22" i="9"/>
  <c r="G26" i="9"/>
  <c r="H28" i="9"/>
  <c r="X6" i="1"/>
  <c r="K7" i="9" l="1"/>
  <c r="L7" i="9" s="1"/>
  <c r="M7" i="9" s="1"/>
  <c r="J8" i="9"/>
  <c r="I16" i="9"/>
  <c r="H11" i="9"/>
  <c r="I10" i="9"/>
  <c r="I11" i="9" s="1"/>
  <c r="I22" i="9"/>
  <c r="I25" i="9"/>
  <c r="H26" i="9"/>
  <c r="I28" i="9"/>
  <c r="I13" i="9"/>
  <c r="I14" i="9" s="1"/>
  <c r="H14" i="9"/>
  <c r="H17" i="9"/>
  <c r="I8" i="9"/>
  <c r="AF34" i="1"/>
  <c r="L8" i="9" l="1"/>
  <c r="M8" i="9"/>
  <c r="K8" i="9"/>
  <c r="J25" i="9"/>
  <c r="K25" i="9" s="1"/>
  <c r="L25" i="9" s="1"/>
  <c r="M25" i="9" s="1"/>
  <c r="J26" i="9"/>
  <c r="K26" i="9"/>
  <c r="I26" i="9"/>
  <c r="M26" i="9"/>
  <c r="J28" i="9"/>
  <c r="K28" i="9" s="1"/>
  <c r="L28" i="9" s="1"/>
  <c r="M28" i="9" s="1"/>
  <c r="I29" i="9"/>
  <c r="J13" i="9"/>
  <c r="J14" i="9"/>
  <c r="J16" i="9"/>
  <c r="I17" i="9"/>
  <c r="J22" i="9"/>
  <c r="I23" i="9"/>
  <c r="J10" i="9"/>
  <c r="O32" i="7"/>
  <c r="M32" i="7"/>
  <c r="K32" i="7"/>
  <c r="I32" i="7"/>
  <c r="G32" i="7"/>
  <c r="Q31" i="7"/>
  <c r="Q30" i="7"/>
  <c r="Q29" i="7"/>
  <c r="Q28" i="7"/>
  <c r="Q27" i="7"/>
  <c r="Q26" i="7"/>
  <c r="Q25" i="7"/>
  <c r="Q24" i="7"/>
  <c r="Q23" i="7"/>
  <c r="Q22" i="7"/>
  <c r="O19" i="7"/>
  <c r="AA62" i="1" s="1"/>
  <c r="M19" i="7"/>
  <c r="V62" i="1" s="1"/>
  <c r="K19" i="7"/>
  <c r="Q62" i="1" s="1"/>
  <c r="I19" i="7"/>
  <c r="G19" i="7"/>
  <c r="Q18" i="7"/>
  <c r="Q17" i="7"/>
  <c r="Q16" i="7"/>
  <c r="F12" i="7"/>
  <c r="E12" i="7"/>
  <c r="P12" i="7" s="1"/>
  <c r="F11" i="7"/>
  <c r="E11" i="7"/>
  <c r="P11" i="7" s="1"/>
  <c r="F10" i="7"/>
  <c r="E10" i="7"/>
  <c r="P10" i="7" s="1"/>
  <c r="F9" i="7"/>
  <c r="E9" i="7"/>
  <c r="P9" i="7" s="1"/>
  <c r="F8" i="7"/>
  <c r="E8" i="7"/>
  <c r="F7" i="7"/>
  <c r="E7" i="7"/>
  <c r="F6" i="7"/>
  <c r="E6" i="7"/>
  <c r="F8" i="3"/>
  <c r="E8" i="3"/>
  <c r="D8" i="3"/>
  <c r="C8" i="3"/>
  <c r="B8" i="3"/>
  <c r="AE19" i="1"/>
  <c r="AD19" i="1"/>
  <c r="Z19" i="1"/>
  <c r="Y19" i="1"/>
  <c r="U19" i="1"/>
  <c r="T19" i="1"/>
  <c r="P19" i="1"/>
  <c r="O19" i="1"/>
  <c r="K19" i="1"/>
  <c r="J19" i="1"/>
  <c r="AE14" i="1"/>
  <c r="Z14" i="1"/>
  <c r="Y14" i="1"/>
  <c r="U14" i="1"/>
  <c r="T14" i="1"/>
  <c r="R14" i="1" s="1"/>
  <c r="P14" i="1"/>
  <c r="K14" i="1"/>
  <c r="J14" i="1"/>
  <c r="H14" i="1" s="1"/>
  <c r="AE12" i="1"/>
  <c r="AD12" i="1"/>
  <c r="Z12" i="1"/>
  <c r="Y12" i="1"/>
  <c r="W12" i="1" s="1"/>
  <c r="U12" i="1"/>
  <c r="P12" i="1"/>
  <c r="O12" i="1"/>
  <c r="K12" i="1"/>
  <c r="J12" i="1"/>
  <c r="H12" i="1" s="1"/>
  <c r="J15" i="1"/>
  <c r="H15" i="1" s="1"/>
  <c r="J17" i="1"/>
  <c r="H17" i="1" s="1"/>
  <c r="J18" i="1"/>
  <c r="H18" i="1" s="1"/>
  <c r="I11" i="1"/>
  <c r="K22" i="9" l="1"/>
  <c r="L22" i="9" s="1"/>
  <c r="M22" i="9" s="1"/>
  <c r="K23" i="9"/>
  <c r="J23" i="9"/>
  <c r="L23" i="9"/>
  <c r="K16" i="9"/>
  <c r="L16" i="9" s="1"/>
  <c r="M16" i="9" s="1"/>
  <c r="L17" i="9"/>
  <c r="M17" i="9"/>
  <c r="L29" i="9"/>
  <c r="K10" i="9"/>
  <c r="J11" i="9"/>
  <c r="M29" i="9"/>
  <c r="J17" i="9"/>
  <c r="M23" i="9"/>
  <c r="K17" i="9"/>
  <c r="K13" i="9"/>
  <c r="K14" i="9"/>
  <c r="K29" i="9"/>
  <c r="L26" i="9"/>
  <c r="J29" i="9"/>
  <c r="H7" i="7"/>
  <c r="J7" i="7"/>
  <c r="P7" i="7"/>
  <c r="L7" i="7"/>
  <c r="N7" i="7"/>
  <c r="P8" i="7"/>
  <c r="L8" i="7"/>
  <c r="H8" i="7"/>
  <c r="N8" i="7"/>
  <c r="J8" i="7"/>
  <c r="L6" i="7"/>
  <c r="P6" i="7"/>
  <c r="H6" i="7"/>
  <c r="J6" i="7"/>
  <c r="N6" i="7"/>
  <c r="L62" i="1"/>
  <c r="Q32" i="7"/>
  <c r="Q19" i="7"/>
  <c r="G62" i="1"/>
  <c r="N9" i="7"/>
  <c r="N10" i="7"/>
  <c r="N11" i="7"/>
  <c r="N12" i="7"/>
  <c r="J9" i="7"/>
  <c r="J10" i="7"/>
  <c r="J11" i="7"/>
  <c r="J12" i="7"/>
  <c r="L9" i="7"/>
  <c r="L10" i="7"/>
  <c r="L11" i="7"/>
  <c r="L12" i="7"/>
  <c r="H9" i="7"/>
  <c r="H10" i="7"/>
  <c r="H11" i="7"/>
  <c r="H12" i="7"/>
  <c r="M19" i="1"/>
  <c r="M12" i="1"/>
  <c r="AD14" i="1"/>
  <c r="AB14" i="1" s="1"/>
  <c r="T12" i="1"/>
  <c r="O14" i="1"/>
  <c r="M14" i="1" s="1"/>
  <c r="R19" i="1"/>
  <c r="W14" i="1"/>
  <c r="AB12" i="1"/>
  <c r="W19" i="1"/>
  <c r="AB19" i="1"/>
  <c r="H19" i="1"/>
  <c r="J13" i="1"/>
  <c r="H13" i="1" s="1"/>
  <c r="AF62" i="1" l="1"/>
  <c r="R12" i="1"/>
  <c r="L13" i="9"/>
  <c r="M13" i="9" s="1"/>
  <c r="M14" i="9"/>
  <c r="L14" i="9"/>
  <c r="L10" i="9"/>
  <c r="K11" i="9"/>
  <c r="E8" i="9" s="1" a="1"/>
  <c r="E8" i="9" s="1"/>
  <c r="O13" i="7"/>
  <c r="O35" i="7" s="1"/>
  <c r="O36" i="7" s="1"/>
  <c r="O37" i="7" s="1"/>
  <c r="O39" i="7" s="1"/>
  <c r="Q12" i="7"/>
  <c r="M13" i="7"/>
  <c r="V61" i="1" s="1"/>
  <c r="I13" i="7"/>
  <c r="I35" i="7" s="1"/>
  <c r="I36" i="7" s="1"/>
  <c r="I37" i="7" s="1"/>
  <c r="Q8" i="7"/>
  <c r="AA61" i="1"/>
  <c r="AA63" i="1"/>
  <c r="Q7" i="7"/>
  <c r="Q11" i="7"/>
  <c r="K13" i="7"/>
  <c r="Q10" i="7"/>
  <c r="G13" i="7"/>
  <c r="Q6" i="7"/>
  <c r="Q9" i="7"/>
  <c r="E11" i="1"/>
  <c r="E12" i="1"/>
  <c r="E14" i="1"/>
  <c r="E13" i="1"/>
  <c r="E15" i="1"/>
  <c r="E17" i="1"/>
  <c r="E18" i="1"/>
  <c r="E19" i="1"/>
  <c r="H23" i="5"/>
  <c r="N23" i="5" s="1"/>
  <c r="T23" i="5" s="1"/>
  <c r="G23" i="5"/>
  <c r="H22" i="5"/>
  <c r="N22" i="5" s="1"/>
  <c r="G22" i="5"/>
  <c r="H21" i="5"/>
  <c r="N21" i="5" s="1"/>
  <c r="T21" i="5" s="1"/>
  <c r="G21" i="5"/>
  <c r="H20" i="5"/>
  <c r="N20" i="5" s="1"/>
  <c r="G20" i="5"/>
  <c r="H19" i="5"/>
  <c r="N19" i="5" s="1"/>
  <c r="T19" i="5" s="1"/>
  <c r="G19" i="5"/>
  <c r="H18" i="5"/>
  <c r="N18" i="5" s="1"/>
  <c r="G18" i="5"/>
  <c r="H17" i="5"/>
  <c r="N17" i="5" s="1"/>
  <c r="T17" i="5" s="1"/>
  <c r="G17" i="5"/>
  <c r="H16" i="5"/>
  <c r="N16" i="5" s="1"/>
  <c r="G16" i="5"/>
  <c r="H15" i="5"/>
  <c r="N15" i="5" s="1"/>
  <c r="T15" i="5" s="1"/>
  <c r="G15" i="5"/>
  <c r="H14" i="5"/>
  <c r="N14" i="5" s="1"/>
  <c r="G14" i="5"/>
  <c r="H13" i="5"/>
  <c r="N13" i="5" s="1"/>
  <c r="T13" i="5" s="1"/>
  <c r="G13" i="5"/>
  <c r="M10" i="9" l="1"/>
  <c r="M11" i="9" s="1"/>
  <c r="L11" i="9"/>
  <c r="M23" i="5"/>
  <c r="M15" i="5"/>
  <c r="M19" i="5"/>
  <c r="M17" i="5"/>
  <c r="M21" i="5"/>
  <c r="M35" i="7"/>
  <c r="M36" i="7" s="1"/>
  <c r="M37" i="7" s="1"/>
  <c r="V63" i="1" s="1"/>
  <c r="V64" i="1" s="1"/>
  <c r="L61" i="1"/>
  <c r="AA64" i="1"/>
  <c r="Q13" i="7"/>
  <c r="K35" i="7"/>
  <c r="K36" i="7" s="1"/>
  <c r="K37" i="7" s="1"/>
  <c r="Q63" i="1" s="1"/>
  <c r="Q61" i="1"/>
  <c r="G35" i="7"/>
  <c r="G61" i="1"/>
  <c r="I39" i="7"/>
  <c r="L63" i="1"/>
  <c r="G25" i="5"/>
  <c r="M13" i="5"/>
  <c r="S14" i="5"/>
  <c r="T14" i="5"/>
  <c r="Y15" i="5"/>
  <c r="Z15" i="5"/>
  <c r="AE15" i="5" s="1"/>
  <c r="S18" i="5"/>
  <c r="T18" i="5"/>
  <c r="Y19" i="5"/>
  <c r="Z19" i="5"/>
  <c r="AE19" i="5" s="1"/>
  <c r="S22" i="5"/>
  <c r="T22" i="5"/>
  <c r="Y23" i="5"/>
  <c r="Z23" i="5"/>
  <c r="AE23" i="5" s="1"/>
  <c r="Y13" i="5"/>
  <c r="Z13" i="5"/>
  <c r="AE13" i="5" s="1"/>
  <c r="S16" i="5"/>
  <c r="T16" i="5"/>
  <c r="Y17" i="5"/>
  <c r="Z17" i="5"/>
  <c r="AE17" i="5" s="1"/>
  <c r="S20" i="5"/>
  <c r="T20" i="5"/>
  <c r="Y21" i="5"/>
  <c r="Z21" i="5"/>
  <c r="AE21" i="5" s="1"/>
  <c r="S13" i="5"/>
  <c r="M14" i="5"/>
  <c r="S15" i="5"/>
  <c r="M16" i="5"/>
  <c r="S17" i="5"/>
  <c r="M18" i="5"/>
  <c r="S19" i="5"/>
  <c r="M20" i="5"/>
  <c r="S21" i="5"/>
  <c r="M22" i="5"/>
  <c r="S23" i="5"/>
  <c r="F11" i="4"/>
  <c r="E11" i="4"/>
  <c r="G36" i="7" l="1"/>
  <c r="G37" i="7" s="1"/>
  <c r="M39" i="7"/>
  <c r="AF23" i="5"/>
  <c r="AF15" i="5"/>
  <c r="L64" i="1"/>
  <c r="K39" i="7"/>
  <c r="Q64" i="1"/>
  <c r="Q35" i="7"/>
  <c r="AF61" i="1"/>
  <c r="Q36" i="7"/>
  <c r="AF21" i="5"/>
  <c r="AF17" i="5"/>
  <c r="AF19" i="5"/>
  <c r="S25" i="5"/>
  <c r="Z20" i="5"/>
  <c r="AE20" i="5" s="1"/>
  <c r="Y20" i="5"/>
  <c r="Z16" i="5"/>
  <c r="AE16" i="5" s="1"/>
  <c r="Y16" i="5"/>
  <c r="AF13" i="5"/>
  <c r="Z22" i="5"/>
  <c r="AE22" i="5" s="1"/>
  <c r="Y22" i="5"/>
  <c r="Z18" i="5"/>
  <c r="AE18" i="5" s="1"/>
  <c r="Y18" i="5"/>
  <c r="Z14" i="5"/>
  <c r="AE14" i="5" s="1"/>
  <c r="Y14" i="5"/>
  <c r="M25" i="5"/>
  <c r="F13" i="4"/>
  <c r="E13" i="4"/>
  <c r="F14" i="4"/>
  <c r="E14" i="4"/>
  <c r="F18" i="4"/>
  <c r="E18" i="4"/>
  <c r="F12" i="4"/>
  <c r="E12" i="4"/>
  <c r="F10" i="4"/>
  <c r="E10" i="4"/>
  <c r="F15" i="4"/>
  <c r="E15" i="4"/>
  <c r="F17" i="4"/>
  <c r="E17" i="4"/>
  <c r="E9" i="4"/>
  <c r="E16" i="4"/>
  <c r="F16" i="4"/>
  <c r="I11" i="4"/>
  <c r="J11" i="4"/>
  <c r="AF20" i="5" l="1"/>
  <c r="G63" i="1"/>
  <c r="AF63" i="1" s="1"/>
  <c r="AF64" i="1" s="1"/>
  <c r="AF22" i="5"/>
  <c r="AF16" i="5"/>
  <c r="Y25" i="5"/>
  <c r="AF18" i="5"/>
  <c r="AE25" i="5"/>
  <c r="AF14" i="5"/>
  <c r="N11" i="4"/>
  <c r="M11" i="4"/>
  <c r="I14" i="4"/>
  <c r="J14" i="4"/>
  <c r="E19" i="4"/>
  <c r="J9" i="4"/>
  <c r="I9" i="4"/>
  <c r="J17" i="4"/>
  <c r="I17" i="4"/>
  <c r="J10" i="4"/>
  <c r="I10" i="4"/>
  <c r="I18" i="4"/>
  <c r="J18" i="4"/>
  <c r="J16" i="4"/>
  <c r="I16" i="4"/>
  <c r="J15" i="4"/>
  <c r="I15" i="4"/>
  <c r="J12" i="4"/>
  <c r="I12" i="4"/>
  <c r="J13" i="4"/>
  <c r="I13" i="4"/>
  <c r="Q37" i="7" l="1"/>
  <c r="G64" i="1"/>
  <c r="G39" i="7"/>
  <c r="Q39" i="7" s="1"/>
  <c r="AF25" i="5"/>
  <c r="N13" i="4"/>
  <c r="M13" i="4"/>
  <c r="M16" i="4"/>
  <c r="N16" i="4"/>
  <c r="N10" i="4"/>
  <c r="M10" i="4"/>
  <c r="Q11" i="4"/>
  <c r="R11" i="4"/>
  <c r="U11" i="4" s="1"/>
  <c r="N18" i="4"/>
  <c r="M18" i="4"/>
  <c r="N14" i="4"/>
  <c r="M14" i="4"/>
  <c r="N15" i="4"/>
  <c r="M15" i="4"/>
  <c r="N17" i="4"/>
  <c r="M17" i="4"/>
  <c r="M12" i="4"/>
  <c r="N12" i="4"/>
  <c r="M9" i="4"/>
  <c r="N9" i="4"/>
  <c r="I19" i="4"/>
  <c r="G73" i="1" l="1"/>
  <c r="L73" i="1" s="1"/>
  <c r="H84" i="1"/>
  <c r="V11" i="4"/>
  <c r="M19" i="4"/>
  <c r="R12" i="4"/>
  <c r="U12" i="4" s="1"/>
  <c r="Q12" i="4"/>
  <c r="R15" i="4"/>
  <c r="U15" i="4" s="1"/>
  <c r="Q15" i="4"/>
  <c r="Q18" i="4"/>
  <c r="R18" i="4"/>
  <c r="U18" i="4" s="1"/>
  <c r="R10" i="4"/>
  <c r="U10" i="4" s="1"/>
  <c r="Q10" i="4"/>
  <c r="R13" i="4"/>
  <c r="U13" i="4" s="1"/>
  <c r="Q13" i="4"/>
  <c r="R17" i="4"/>
  <c r="U17" i="4" s="1"/>
  <c r="Q17" i="4"/>
  <c r="Q14" i="4"/>
  <c r="R14" i="4"/>
  <c r="U14" i="4" s="1"/>
  <c r="R9" i="4"/>
  <c r="U9" i="4" s="1"/>
  <c r="Q9" i="4"/>
  <c r="R16" i="4"/>
  <c r="U16" i="4" s="1"/>
  <c r="Q16" i="4"/>
  <c r="U19" i="4" l="1"/>
  <c r="V9" i="4"/>
  <c r="V13" i="4"/>
  <c r="V14" i="4"/>
  <c r="V12" i="4"/>
  <c r="Q73" i="1"/>
  <c r="V73" i="1" s="1"/>
  <c r="V10" i="4"/>
  <c r="Q19" i="4"/>
  <c r="V18" i="4"/>
  <c r="V16" i="4"/>
  <c r="V17" i="4"/>
  <c r="V15" i="4"/>
  <c r="AA73" i="1" l="1"/>
  <c r="AF73" i="1" s="1"/>
  <c r="V19" i="4"/>
  <c r="E10" i="1"/>
  <c r="F7" i="3" l="1"/>
  <c r="E7" i="3"/>
  <c r="D7" i="3"/>
  <c r="C7" i="3"/>
  <c r="B7" i="3"/>
  <c r="H8" i="3"/>
  <c r="AF33" i="1"/>
  <c r="H7" i="3" l="1"/>
  <c r="H10" i="3"/>
  <c r="AE17" i="1" l="1"/>
  <c r="Z17" i="1"/>
  <c r="U17" i="1"/>
  <c r="P17" i="1"/>
  <c r="K17" i="1"/>
  <c r="F17" i="1"/>
  <c r="AE15" i="1"/>
  <c r="Z15" i="1"/>
  <c r="U15" i="1"/>
  <c r="P15" i="1"/>
  <c r="K15" i="1"/>
  <c r="F15" i="1"/>
  <c r="O17" i="1" l="1"/>
  <c r="M17" i="1" s="1"/>
  <c r="T15" i="1"/>
  <c r="R15" i="1" s="1"/>
  <c r="AD15" i="1"/>
  <c r="AB15" i="1" s="1"/>
  <c r="Y17" i="1"/>
  <c r="W17" i="1" s="1"/>
  <c r="O15" i="1"/>
  <c r="M15" i="1" s="1"/>
  <c r="Y15" i="1"/>
  <c r="W15" i="1" s="1"/>
  <c r="T17" i="1"/>
  <c r="R17" i="1" s="1"/>
  <c r="AD17" i="1"/>
  <c r="AB17" i="1" s="1"/>
  <c r="F14" i="1"/>
  <c r="AE18" i="1"/>
  <c r="AE13" i="1"/>
  <c r="AC6" i="1"/>
  <c r="AE11" i="1"/>
  <c r="AE10" i="1"/>
  <c r="AD10" i="1"/>
  <c r="AB10" i="1" s="1"/>
  <c r="Z18" i="1"/>
  <c r="Z13" i="1"/>
  <c r="Z11" i="1"/>
  <c r="Z10" i="1"/>
  <c r="Y10" i="1"/>
  <c r="W10" i="1" s="1"/>
  <c r="U18" i="1"/>
  <c r="U13" i="1"/>
  <c r="U11" i="1"/>
  <c r="U10" i="1"/>
  <c r="T10" i="1"/>
  <c r="R10" i="1" s="1"/>
  <c r="K18" i="1"/>
  <c r="K13" i="1"/>
  <c r="K11" i="1"/>
  <c r="K10" i="1"/>
  <c r="T18" i="1" l="1"/>
  <c r="R18" i="1" s="1"/>
  <c r="Y13" i="1"/>
  <c r="T13" i="1"/>
  <c r="T6" i="1" s="1"/>
  <c r="AD18" i="1"/>
  <c r="AB18" i="1" s="1"/>
  <c r="Y18" i="1"/>
  <c r="W18" i="1" s="1"/>
  <c r="AD13" i="1"/>
  <c r="J10" i="1"/>
  <c r="H10" i="1" s="1"/>
  <c r="O32" i="2"/>
  <c r="M32" i="2"/>
  <c r="K32" i="2"/>
  <c r="I32" i="2"/>
  <c r="G32" i="2"/>
  <c r="Q31" i="2"/>
  <c r="Q30" i="2"/>
  <c r="Q29" i="2"/>
  <c r="Q28" i="2"/>
  <c r="Q27" i="2"/>
  <c r="Q26" i="2"/>
  <c r="Q25" i="2"/>
  <c r="Q24" i="2"/>
  <c r="Q23" i="2"/>
  <c r="Q22" i="2"/>
  <c r="O19" i="2"/>
  <c r="M19" i="2"/>
  <c r="K19" i="2"/>
  <c r="I19" i="2"/>
  <c r="G19" i="2"/>
  <c r="Q18" i="2"/>
  <c r="Q17" i="2"/>
  <c r="Q16" i="2"/>
  <c r="F12" i="2"/>
  <c r="E12" i="2"/>
  <c r="F11" i="2"/>
  <c r="E11" i="2"/>
  <c r="F10" i="2"/>
  <c r="E10" i="2"/>
  <c r="F9" i="2"/>
  <c r="E9" i="2"/>
  <c r="F8" i="2"/>
  <c r="E8" i="2"/>
  <c r="F7" i="2"/>
  <c r="E7" i="2"/>
  <c r="F6" i="2"/>
  <c r="E6" i="2"/>
  <c r="P18" i="1"/>
  <c r="O18" i="1"/>
  <c r="M18" i="1" s="1"/>
  <c r="P13" i="1"/>
  <c r="O13" i="1"/>
  <c r="O6" i="1" s="1"/>
  <c r="P11" i="1"/>
  <c r="P10" i="1"/>
  <c r="O10" i="1"/>
  <c r="M10" i="1" s="1"/>
  <c r="W13" i="1" l="1"/>
  <c r="Y6" i="1"/>
  <c r="R13" i="1"/>
  <c r="AB13" i="1"/>
  <c r="AD6" i="1"/>
  <c r="M13" i="1"/>
  <c r="G56" i="1"/>
  <c r="AA56" i="1"/>
  <c r="L12" i="2"/>
  <c r="N12" i="2"/>
  <c r="J12" i="2"/>
  <c r="P12" i="2"/>
  <c r="H12" i="2"/>
  <c r="L8" i="2"/>
  <c r="N8" i="2"/>
  <c r="J8" i="2"/>
  <c r="P8" i="2"/>
  <c r="H8" i="2"/>
  <c r="J9" i="2"/>
  <c r="L9" i="2"/>
  <c r="H9" i="2"/>
  <c r="P9" i="2"/>
  <c r="N9" i="2"/>
  <c r="N11" i="2"/>
  <c r="P11" i="2"/>
  <c r="L11" i="2"/>
  <c r="H11" i="2"/>
  <c r="J11" i="2"/>
  <c r="P10" i="2"/>
  <c r="H10" i="2"/>
  <c r="N10" i="2"/>
  <c r="J10" i="2"/>
  <c r="L10" i="2"/>
  <c r="N7" i="2"/>
  <c r="J7" i="2"/>
  <c r="H7" i="2"/>
  <c r="P7" i="2"/>
  <c r="L7" i="2"/>
  <c r="J6" i="2"/>
  <c r="L6" i="2"/>
  <c r="H6" i="2"/>
  <c r="P6" i="2"/>
  <c r="N6" i="2"/>
  <c r="Q56" i="1"/>
  <c r="V56" i="1"/>
  <c r="L56" i="1"/>
  <c r="T11" i="1"/>
  <c r="R11" i="1" s="1"/>
  <c r="O11" i="1"/>
  <c r="M11" i="1" s="1"/>
  <c r="AD11" i="1"/>
  <c r="AB11" i="1" s="1"/>
  <c r="Y11" i="1"/>
  <c r="W11" i="1" s="1"/>
  <c r="Q19" i="2"/>
  <c r="Q32" i="2"/>
  <c r="AF24" i="1"/>
  <c r="J11" i="1" l="1"/>
  <c r="H11" i="1" s="1"/>
  <c r="Q9" i="2"/>
  <c r="I13" i="2"/>
  <c r="Q7" i="2"/>
  <c r="O13" i="2"/>
  <c r="Q6" i="2"/>
  <c r="M13" i="2"/>
  <c r="K13" i="2"/>
  <c r="Q10" i="2"/>
  <c r="G13" i="2"/>
  <c r="G55" i="1" s="1"/>
  <c r="Q8" i="2"/>
  <c r="Q11" i="2"/>
  <c r="Q12" i="2"/>
  <c r="H88" i="1" l="1"/>
  <c r="H82" i="1"/>
  <c r="G68" i="1"/>
  <c r="I35" i="2"/>
  <c r="I36" i="2" s="1"/>
  <c r="I37" i="2" s="1"/>
  <c r="L55" i="1"/>
  <c r="O35" i="2"/>
  <c r="AA55" i="1"/>
  <c r="M35" i="2"/>
  <c r="M36" i="2" s="1"/>
  <c r="M37" i="2" s="1"/>
  <c r="V55" i="1"/>
  <c r="K35" i="2"/>
  <c r="K36" i="2" s="1"/>
  <c r="K37" i="2" s="1"/>
  <c r="Q55" i="1"/>
  <c r="G35" i="2"/>
  <c r="G36" i="2" s="1"/>
  <c r="Q13" i="2"/>
  <c r="AF56" i="1"/>
  <c r="W88" i="1" l="1"/>
  <c r="W82" i="1"/>
  <c r="AB88" i="1"/>
  <c r="AB82" i="1"/>
  <c r="R82" i="1"/>
  <c r="R88" i="1"/>
  <c r="M88" i="1"/>
  <c r="M82" i="1"/>
  <c r="M86" i="1" s="1"/>
  <c r="V68" i="1"/>
  <c r="AA68" i="1"/>
  <c r="L68" i="1"/>
  <c r="Q68" i="1"/>
  <c r="I39" i="2"/>
  <c r="L57" i="1"/>
  <c r="M89" i="1" s="1"/>
  <c r="M100" i="1" s="1"/>
  <c r="AF55" i="1"/>
  <c r="Q35" i="2"/>
  <c r="O36" i="2"/>
  <c r="O37" i="2" s="1"/>
  <c r="AA57" i="1" s="1"/>
  <c r="AB89" i="1" s="1"/>
  <c r="AB100" i="1" s="1"/>
  <c r="M39" i="2"/>
  <c r="V57" i="1"/>
  <c r="W89" i="1" s="1"/>
  <c r="W100" i="1" s="1"/>
  <c r="K39" i="2"/>
  <c r="Q57" i="1"/>
  <c r="R89" i="1" s="1"/>
  <c r="R100" i="1" s="1"/>
  <c r="G37" i="2"/>
  <c r="F18" i="1"/>
  <c r="F13" i="1"/>
  <c r="AF37" i="1"/>
  <c r="AF43" i="1"/>
  <c r="AF44" i="1"/>
  <c r="AF45" i="1"/>
  <c r="AF50" i="1"/>
  <c r="AF51" i="1"/>
  <c r="M85" i="1" l="1"/>
  <c r="M87" i="1" s="1"/>
  <c r="M99" i="1" s="1"/>
  <c r="M98" i="1"/>
  <c r="R86" i="1"/>
  <c r="R98" i="1" s="1"/>
  <c r="R85" i="1"/>
  <c r="R87" i="1" s="1"/>
  <c r="R99" i="1" s="1"/>
  <c r="AB86" i="1"/>
  <c r="AB98" i="1" s="1"/>
  <c r="AB85" i="1"/>
  <c r="AB87" i="1" s="1"/>
  <c r="AB99" i="1" s="1"/>
  <c r="W86" i="1"/>
  <c r="W98" i="1" s="1"/>
  <c r="W85" i="1"/>
  <c r="W87" i="1" s="1"/>
  <c r="W99" i="1" s="1"/>
  <c r="AF68" i="1"/>
  <c r="Q58" i="1"/>
  <c r="L58" i="1"/>
  <c r="M92" i="1" s="1"/>
  <c r="V58" i="1"/>
  <c r="AA58" i="1"/>
  <c r="Q36" i="2"/>
  <c r="G39" i="2"/>
  <c r="G57" i="1"/>
  <c r="O39" i="2"/>
  <c r="Q37" i="2"/>
  <c r="F19" i="1"/>
  <c r="L52" i="1"/>
  <c r="C6" i="3" s="1"/>
  <c r="V52" i="1"/>
  <c r="E6" i="3" s="1"/>
  <c r="AA52" i="1"/>
  <c r="F6" i="3" s="1"/>
  <c r="G52" i="1"/>
  <c r="B6" i="3" s="1"/>
  <c r="AB101" i="1" l="1"/>
  <c r="R101" i="1"/>
  <c r="M101" i="1"/>
  <c r="W101" i="1"/>
  <c r="M90" i="1"/>
  <c r="W92" i="1"/>
  <c r="AB90" i="1"/>
  <c r="AB93" i="1"/>
  <c r="W93" i="1"/>
  <c r="R90" i="1"/>
  <c r="R92" i="1"/>
  <c r="W90" i="1"/>
  <c r="R93" i="1"/>
  <c r="C12" i="3"/>
  <c r="M95" i="1"/>
  <c r="M93" i="1"/>
  <c r="AB92" i="1"/>
  <c r="E12" i="3"/>
  <c r="G58" i="1"/>
  <c r="H89" i="1"/>
  <c r="H100" i="1" s="1"/>
  <c r="AF100" i="1" s="1"/>
  <c r="F12" i="3"/>
  <c r="D12" i="3"/>
  <c r="Q39" i="2"/>
  <c r="AF15" i="1"/>
  <c r="AF17" i="1"/>
  <c r="AF57" i="1"/>
  <c r="AF58" i="1" s="1"/>
  <c r="AF18" i="1"/>
  <c r="AF13" i="1"/>
  <c r="AF14" i="1"/>
  <c r="AA29" i="1"/>
  <c r="F5" i="3" s="1"/>
  <c r="V29" i="1"/>
  <c r="E5" i="3" s="1"/>
  <c r="L29" i="1"/>
  <c r="C5" i="3" s="1"/>
  <c r="G29" i="1"/>
  <c r="B5" i="3" s="1"/>
  <c r="Q29" i="1"/>
  <c r="D5" i="3" s="1"/>
  <c r="AF23" i="1"/>
  <c r="AF36" i="1"/>
  <c r="AF32" i="1"/>
  <c r="F12" i="1"/>
  <c r="F11" i="1"/>
  <c r="H83" i="1" l="1"/>
  <c r="H92" i="1"/>
  <c r="AF92" i="1" s="1"/>
  <c r="G72" i="1"/>
  <c r="L72" i="1" s="1"/>
  <c r="B12" i="3"/>
  <c r="H12" i="3" s="1"/>
  <c r="H5" i="3"/>
  <c r="AF35" i="1"/>
  <c r="AF52" i="1" s="1"/>
  <c r="Q52" i="1"/>
  <c r="AF28" i="1"/>
  <c r="AF29" i="1" s="1"/>
  <c r="D6" i="3" l="1"/>
  <c r="H6" i="3" s="1"/>
  <c r="Q72" i="1"/>
  <c r="V72" i="1" s="1"/>
  <c r="AA72" i="1" s="1"/>
  <c r="G20" i="1"/>
  <c r="G67" i="1" s="1"/>
  <c r="AF19" i="1"/>
  <c r="AF12" i="1"/>
  <c r="AA20" i="1"/>
  <c r="V20" i="1"/>
  <c r="Q20" i="1"/>
  <c r="L20" i="1"/>
  <c r="F10" i="1"/>
  <c r="AF11" i="1"/>
  <c r="Q67" i="1" l="1"/>
  <c r="Q69" i="1" s="1"/>
  <c r="D4" i="3"/>
  <c r="V67" i="1"/>
  <c r="E4" i="3"/>
  <c r="B4" i="3"/>
  <c r="B16" i="3" s="1"/>
  <c r="AA67" i="1"/>
  <c r="F4" i="3"/>
  <c r="L67" i="1"/>
  <c r="C4" i="3"/>
  <c r="AF10" i="1"/>
  <c r="AF20" i="1" s="1"/>
  <c r="L71" i="1" l="1"/>
  <c r="L74" i="1" s="1"/>
  <c r="L69" i="1"/>
  <c r="G71" i="1"/>
  <c r="G69" i="1"/>
  <c r="AA71" i="1"/>
  <c r="AA69" i="1"/>
  <c r="V71" i="1"/>
  <c r="V69" i="1"/>
  <c r="H4" i="3"/>
  <c r="Q71" i="1"/>
  <c r="AF67" i="1"/>
  <c r="G74" i="1" l="1"/>
  <c r="G75" i="1" s="1"/>
  <c r="G77" i="1" s="1"/>
  <c r="H85" i="1" s="1"/>
  <c r="L75" i="1"/>
  <c r="C14" i="3" s="1"/>
  <c r="C18" i="3" s="1"/>
  <c r="AF69" i="1"/>
  <c r="AF71" i="1"/>
  <c r="L77" i="1" l="1"/>
  <c r="B14" i="3"/>
  <c r="V74" i="1"/>
  <c r="V75" i="1" s="1"/>
  <c r="V77" i="1" s="1"/>
  <c r="Q74" i="1"/>
  <c r="AA74" i="1"/>
  <c r="H87" i="1" l="1"/>
  <c r="H96" i="1" s="1"/>
  <c r="H86" i="1"/>
  <c r="H98" i="1" s="1"/>
  <c r="B18" i="3"/>
  <c r="B17" i="3"/>
  <c r="E14" i="3"/>
  <c r="E18" i="3" s="1"/>
  <c r="AA75" i="1"/>
  <c r="AA77" i="1" s="1"/>
  <c r="Q75" i="1"/>
  <c r="Q77" i="1" s="1"/>
  <c r="AF74" i="1"/>
  <c r="AF72" i="1"/>
  <c r="H95" i="1" l="1"/>
  <c r="H93" i="1"/>
  <c r="H90" i="1"/>
  <c r="H99" i="1"/>
  <c r="W96" i="1"/>
  <c r="F14" i="3"/>
  <c r="F18" i="3" s="1"/>
  <c r="D14" i="3"/>
  <c r="D18" i="3" s="1"/>
  <c r="AF75" i="1"/>
  <c r="H101" i="1" l="1"/>
  <c r="AF101" i="1" s="1"/>
  <c r="AB96" i="1"/>
  <c r="M96" i="1"/>
  <c r="AF99" i="1"/>
  <c r="W95" i="1"/>
  <c r="AF98" i="1"/>
  <c r="AF77" i="1"/>
  <c r="H14" i="3"/>
  <c r="H18" i="3"/>
  <c r="AB95" i="1" l="1"/>
  <c r="R96" i="1"/>
  <c r="AF96" i="1" s="1"/>
  <c r="AF87" i="1"/>
  <c r="R95" i="1"/>
  <c r="AF86" i="1"/>
  <c r="AF93" i="1" l="1"/>
  <c r="AF95" i="1"/>
  <c r="AF9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Couchman, Joanne M :LRI Research</author>
  </authors>
  <commentList>
    <comment ref="C7" authorId="0" shapeId="0" xr:uid="{00000000-0006-0000-0000-000001000000}">
      <text>
        <r>
          <rPr>
            <b/>
            <sz val="9"/>
            <color indexed="81"/>
            <rFont val="Tahoma"/>
            <family val="2"/>
          </rPr>
          <t>Couchman, Joanne M :LRI Research:</t>
        </r>
        <r>
          <rPr>
            <sz val="9"/>
            <color indexed="81"/>
            <rFont val="Tahoma"/>
            <family val="2"/>
          </rPr>
          <t xml:space="preserve">
The formulas in the PI line will add an increase ONLY if the PI salary remains under the NIH cap.
The increase calculation for other staff presumes that the year 1 increase was already added in the base salary amount.</t>
        </r>
      </text>
    </comment>
    <comment ref="C8" authorId="0" shapeId="0" xr:uid="{00000000-0006-0000-0000-000002000000}">
      <text>
        <r>
          <rPr>
            <b/>
            <sz val="9"/>
            <color indexed="81"/>
            <rFont val="Tahoma"/>
            <family val="2"/>
          </rPr>
          <t>Couchman, Joanne M :LRI Research:</t>
        </r>
        <r>
          <rPr>
            <sz val="9"/>
            <color indexed="81"/>
            <rFont val="Tahoma"/>
            <family val="2"/>
          </rPr>
          <t xml:space="preserve">
Salary increase calculations start AFTER year 1 (so always include the first increase in the base salary as that will likely be the correct salary at the time of funding)
The formulas in the PI line will add an increase ONLY if the PI salary remains under the NIH cap.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<sst xmlns="http://schemas.openxmlformats.org/spreadsheetml/2006/main" count="588" uniqueCount="287">
  <si>
    <t>Year 1</t>
  </si>
  <si>
    <t>Year 2</t>
  </si>
  <si>
    <t>Year 3</t>
  </si>
  <si>
    <t>Year 4</t>
  </si>
  <si>
    <t>Year 5</t>
  </si>
  <si>
    <t>Totals</t>
  </si>
  <si>
    <t>Notes</t>
  </si>
  <si>
    <t>Calendar Mnths</t>
  </si>
  <si>
    <t>% on Grant</t>
  </si>
  <si>
    <t>Total Salary (inc. benefits)</t>
  </si>
  <si>
    <t xml:space="preserve"> </t>
  </si>
  <si>
    <t xml:space="preserve">Total Other Costs </t>
  </si>
  <si>
    <t>Total Other costs</t>
  </si>
  <si>
    <t>IDC totals</t>
  </si>
  <si>
    <t>Summary</t>
  </si>
  <si>
    <t>Notes:</t>
  </si>
  <si>
    <t>Adjusting the benefit and IDC rates will automatically update the calculations</t>
  </si>
  <si>
    <t>Total Capital Equipment</t>
  </si>
  <si>
    <t>Total Salaries</t>
  </si>
  <si>
    <t>Benefits</t>
  </si>
  <si>
    <t>Rate</t>
  </si>
  <si>
    <t>Amount</t>
  </si>
  <si>
    <r>
      <t xml:space="preserve">Other Direct Costs  </t>
    </r>
    <r>
      <rPr>
        <i/>
        <sz val="11"/>
        <rFont val="Arial"/>
        <family val="2"/>
      </rPr>
      <t>(non capital equipment, supplies, travel, publications, animals, etc)</t>
    </r>
  </si>
  <si>
    <t>Salaries</t>
  </si>
  <si>
    <t>Total Subaward/Consortium costs</t>
  </si>
  <si>
    <t>All other direct costs</t>
  </si>
  <si>
    <t>LRI Direct Costs Subject to IDC</t>
  </si>
  <si>
    <t>LRI Indirect Costs Rate:</t>
  </si>
  <si>
    <t>2021 Base Salary
(no benefits)</t>
  </si>
  <si>
    <t>Subaward IDC total</t>
  </si>
  <si>
    <t>LRI Direct Costs</t>
  </si>
  <si>
    <t>Consortium Direct Costs  (does not include consortium IDC)</t>
  </si>
  <si>
    <t>Total Project Direct Costs</t>
  </si>
  <si>
    <t>Total Project Costs</t>
  </si>
  <si>
    <r>
      <t xml:space="preserve">Capital Equipment </t>
    </r>
    <r>
      <rPr>
        <b/>
        <sz val="11"/>
        <rFont val="Arial"/>
        <family val="2"/>
      </rPr>
      <t xml:space="preserve"> </t>
    </r>
    <r>
      <rPr>
        <i/>
        <sz val="11"/>
        <rFont val="Arial"/>
        <family val="2"/>
      </rPr>
      <t>(Items with a cost of &gt;5k per item &amp; life &gt; 1 year)</t>
    </r>
  </si>
  <si>
    <t>LRI direct costs minus capital equipment</t>
  </si>
  <si>
    <t>Key?</t>
  </si>
  <si>
    <t>Sheet is unlocked, but please don't change any formulas. Only complete white cells, everything else auto-calculates</t>
  </si>
  <si>
    <t>Yr 1 
Cal mo.</t>
  </si>
  <si>
    <t>Benefits
Yr 1</t>
  </si>
  <si>
    <t>Salary inc Benefits
Yr 1</t>
  </si>
  <si>
    <t>Salary
Yr 1</t>
  </si>
  <si>
    <t>Salary
Yr 2</t>
  </si>
  <si>
    <t>Benefits
Yr 2</t>
  </si>
  <si>
    <t>Yr 2 
Cal mo.</t>
  </si>
  <si>
    <t>Salary
Yr 3</t>
  </si>
  <si>
    <t>Benefits
Yr 3</t>
  </si>
  <si>
    <t>Yr 3 
Cal mo.</t>
  </si>
  <si>
    <t>Salary
Yr 4</t>
  </si>
  <si>
    <t>Benefits
Yr 4</t>
  </si>
  <si>
    <t>Yr 4 
Cal mo.</t>
  </si>
  <si>
    <t>Salary
Yr 5</t>
  </si>
  <si>
    <t>Benefits
Yr 5</t>
  </si>
  <si>
    <t>Yr 5 
Cal mo.</t>
  </si>
  <si>
    <t>Salary inc Benefits
Yr 2</t>
  </si>
  <si>
    <t>Salary inc Benefits
Yr 3</t>
  </si>
  <si>
    <t>Salary inc Benefits
Yr 4</t>
  </si>
  <si>
    <t>Salary inc Benefits
Yr 5</t>
  </si>
  <si>
    <t>Data Entry Info</t>
  </si>
  <si>
    <t>Subaward/Consortium Direct Costs</t>
  </si>
  <si>
    <t>Subaward/Consortium Direct Costs Subject to IDC</t>
  </si>
  <si>
    <t>Subaward/Consortium Indirect Costs Rate:</t>
  </si>
  <si>
    <t>&lt;-- click on the + to add more lines</t>
  </si>
  <si>
    <t>Enter salary increase multiplier:</t>
  </si>
  <si>
    <t>e.g. use "1.00" for NO increase, use "1.03" for 3%*</t>
  </si>
  <si>
    <t>*NEI does not allow for annual cost of living increases in the grant budget</t>
  </si>
  <si>
    <t>Instruction text can be replaced</t>
  </si>
  <si>
    <t>Total IDC base</t>
  </si>
  <si>
    <t>Click the plus signs above to show salary and benefit breakdown (used for data entry)</t>
  </si>
  <si>
    <t>Base Salary
(no benefits)</t>
  </si>
  <si>
    <t>Name &amp; Role</t>
  </si>
  <si>
    <t>Direct costs minus capital equipment</t>
  </si>
  <si>
    <t>Budget planning - Subaward</t>
  </si>
  <si>
    <t>Condensed Summary</t>
  </si>
  <si>
    <t>Capital Equipment</t>
  </si>
  <si>
    <t>Animal Costs</t>
  </si>
  <si>
    <t>Travel</t>
  </si>
  <si>
    <t>Publications</t>
  </si>
  <si>
    <t>Grand total</t>
  </si>
  <si>
    <t>Equipment &amp; Supplies</t>
  </si>
  <si>
    <t>Publication costs</t>
  </si>
  <si>
    <t>NHP per diem calculations</t>
  </si>
  <si>
    <t>Item</t>
  </si>
  <si>
    <t xml:space="preserve">Cost </t>
  </si>
  <si>
    <t># Animals</t>
  </si>
  <si>
    <t># days</t>
  </si>
  <si>
    <t>Total</t>
  </si>
  <si>
    <t>Grand Total</t>
  </si>
  <si>
    <t>The total calculation for each year is transferred to the full budget sheet automatically</t>
  </si>
  <si>
    <t>Only change cells that are white - all others are auto-calculating</t>
  </si>
  <si>
    <t xml:space="preserve">Notes: </t>
  </si>
  <si>
    <t>Enter all columns in year 1 and the following years will calculate and include a 5% increase per year (once the other columns have been entered)</t>
  </si>
  <si>
    <t>There is a '% for calculation' column so groups of animals can be split, e.g. if there is expected to be 20% drop-out rate then there would be 2 lines entered for this group, one for 80% and one for 20% with a different number of days for each (e.g. yr 1, lines 14 &amp; 15)</t>
  </si>
  <si>
    <t>If only 1 group is needed all for the same length of time, then this would be entered as 100%. This could also be reduced in the following years to account for drop-off/sacrifices</t>
  </si>
  <si>
    <t>Splitting groups to account for drop-outs is not necessarily needed, but may be useful to get a more accurate estimate of costs in this area if the overall budget is tight.</t>
  </si>
  <si>
    <t xml:space="preserve">Only rows with a 'year 1 cost' will be calculated, so always enter the year 1 cost even if no other columns are completed until a later year </t>
  </si>
  <si>
    <t>See examples below (delete any amount from examples from all years before entering your numbers)</t>
  </si>
  <si>
    <t>Rodent per diem calculation</t>
  </si>
  <si>
    <t>5% inc</t>
  </si>
  <si>
    <t>Year 1 Cost</t>
  </si>
  <si>
    <t># Total Animals</t>
  </si>
  <si>
    <t>% for calculation</t>
  </si>
  <si>
    <t># per cage</t>
  </si>
  <si>
    <t>Note:</t>
  </si>
  <si>
    <t>*Special cage= breeding cage, diabetic animals, quarantine animals</t>
  </si>
  <si>
    <t>Up to 5 adult mice can be housed in non-breeding cages</t>
  </si>
  <si>
    <t>2 adult mice (1M, 1F) can be housed in breeding cages</t>
  </si>
  <si>
    <t>2 adult rats are housed per cage</t>
  </si>
  <si>
    <t>Version notes</t>
  </si>
  <si>
    <t>Notes for future versions</t>
  </si>
  <si>
    <t>The total calculation for each year is NOT transferred to the full budget sheet automatically - you will need to take these amounts and manually add them to line 29</t>
  </si>
  <si>
    <t>V9</t>
  </si>
  <si>
    <t>Final revised version for general use</t>
  </si>
  <si>
    <t>Budget Planning</t>
  </si>
  <si>
    <t>V9-1</t>
  </si>
  <si>
    <t>Fixed formula in L57 (was adding IDCs when it shouldn't). Added comment about max salary on PI salary line</t>
  </si>
  <si>
    <t>V9-2</t>
  </si>
  <si>
    <t>Subaward total</t>
  </si>
  <si>
    <t>Fixed salary increase calculations, removed total rounding (but left format to not show cents), Split animal purchase costs from per diem costs, Updated per diem costs for 2022</t>
  </si>
  <si>
    <t>Per Diem rates as of 4/1/2021 are below</t>
  </si>
  <si>
    <t>V9-3</t>
  </si>
  <si>
    <t>Added note in base salary box expaining where increases are added</t>
  </si>
  <si>
    <t>Enter Modules</t>
  </si>
  <si>
    <t>R21 - $275k over 2 years, max $200k in any one year</t>
  </si>
  <si>
    <t>R01 - Max of $250k per year</t>
  </si>
  <si>
    <t>V9-4</t>
  </si>
  <si>
    <t>Current NIH Max Salary:</t>
  </si>
  <si>
    <t>Added modular budget calculation section. Adjusted formulas in the PI salary line so it will add an increases ONLY if the PI salary remains under the current NIH cap in any year.</t>
  </si>
  <si>
    <t xml:space="preserve">Total should not be more than 25,000 </t>
  </si>
  <si>
    <t>LRI direct costs minus capital equipment plus 1st 25k of each subaward costs</t>
  </si>
  <si>
    <t>1 module = $25,000</t>
  </si>
  <si>
    <t>Total consortium</t>
  </si>
  <si>
    <r>
      <t xml:space="preserve">Travel </t>
    </r>
    <r>
      <rPr>
        <b/>
        <sz val="10"/>
        <rFont val="Arial"/>
        <family val="2"/>
      </rPr>
      <t>(need to know who &amp; what for)</t>
    </r>
  </si>
  <si>
    <t>Animal purchase costs</t>
  </si>
  <si>
    <t>Animal per diem costs</t>
  </si>
  <si>
    <t>Use this line for travel only (feeds into summary)</t>
  </si>
  <si>
    <r>
      <t xml:space="preserve">Use this line for </t>
    </r>
    <r>
      <rPr>
        <b/>
        <i/>
        <sz val="10"/>
        <rFont val="Arial"/>
        <family val="2"/>
      </rPr>
      <t>animal purchase</t>
    </r>
    <r>
      <rPr>
        <i/>
        <sz val="10"/>
        <rFont val="Arial"/>
        <family val="2"/>
      </rPr>
      <t xml:space="preserve"> costs only (feeds into summary)</t>
    </r>
  </si>
  <si>
    <r>
      <t xml:space="preserve">Use this line for </t>
    </r>
    <r>
      <rPr>
        <b/>
        <i/>
        <sz val="10"/>
        <rFont val="Arial"/>
        <family val="2"/>
      </rPr>
      <t>animal</t>
    </r>
    <r>
      <rPr>
        <i/>
        <sz val="10"/>
        <rFont val="Arial"/>
        <family val="2"/>
      </rPr>
      <t xml:space="preserve"> </t>
    </r>
    <r>
      <rPr>
        <b/>
        <i/>
        <sz val="10"/>
        <rFont val="Arial"/>
        <family val="2"/>
      </rPr>
      <t>per diem</t>
    </r>
    <r>
      <rPr>
        <i/>
        <sz val="10"/>
        <rFont val="Arial"/>
        <family val="2"/>
      </rPr>
      <t xml:space="preserve"> costs only (feeds into summary)</t>
    </r>
  </si>
  <si>
    <t>Use this line for publication costs only (feeds into summary)</t>
  </si>
  <si>
    <t>V9.5</t>
  </si>
  <si>
    <t>Fixed subaward IDC calculation - was totalling the IDC amount (i.e. 17,000) rather than the base (i.e. 25,000)</t>
  </si>
  <si>
    <t>V9.6</t>
  </si>
  <si>
    <t>Fix an incorrect calculation in year 4 salaries, updated NIH max with pending amount</t>
  </si>
  <si>
    <t>Name - PI</t>
  </si>
  <si>
    <t>2026-2027</t>
  </si>
  <si>
    <t>This sheet is useful if you want to send a copy of the overall budget without underlying salary info,</t>
  </si>
  <si>
    <t>V9.7</t>
  </si>
  <si>
    <t>Updated to official NIH max, added 2nd subaward &amp; updated formulas, fixed formulas in summary sheet, fixed formulas in all Salary lines so will add an increases ONLY if the salary remains under the current NIH cap in any year.</t>
  </si>
  <si>
    <t>Subaward/Consortium 1 - ORG NAME</t>
  </si>
  <si>
    <t>Subaward 1 - First 25k Subaward/Consortium costs LRI IDC total</t>
  </si>
  <si>
    <t>Subaward 2 - First 25k Subaward/Consortium costs LRI IDC total</t>
  </si>
  <si>
    <t>NHP</t>
  </si>
  <si>
    <t>V9.8</t>
  </si>
  <si>
    <t>Updated Per Diem costs on calculation sheets</t>
  </si>
  <si>
    <t>The total calculation for each year is NOT transferred to the full budget sheet automatically - you will need to take these amounts and manually add them to line 30</t>
  </si>
  <si>
    <t>V9.9</t>
  </si>
  <si>
    <t>Added average salary calculation sheet</t>
  </si>
  <si>
    <t>Average salary calculator</t>
  </si>
  <si>
    <t>NIH budgeting parameters do not allow for cost of living increases year on year</t>
  </si>
  <si>
    <t>This will calculate the average salary with increases across the number of year in the project</t>
  </si>
  <si>
    <t>Enter current salary &amp; years in project</t>
  </si>
  <si>
    <t>Name</t>
  </si>
  <si>
    <t>Current salary</t>
  </si>
  <si>
    <t>Yrs in project</t>
  </si>
  <si>
    <t>Avg base to use in project</t>
  </si>
  <si>
    <t>Y1</t>
  </si>
  <si>
    <t>Y2</t>
  </si>
  <si>
    <t>Y3</t>
  </si>
  <si>
    <t>Y4</t>
  </si>
  <si>
    <t>Y5</t>
  </si>
  <si>
    <t>Y6</t>
  </si>
  <si>
    <t>Y7</t>
  </si>
  <si>
    <t>Select</t>
  </si>
  <si>
    <t>If you have more than 8 people contact Joanne for an updated sheet</t>
  </si>
  <si>
    <t>example</t>
  </si>
  <si>
    <t>Salaries &amp; Fringe</t>
  </si>
  <si>
    <t>2027-2028</t>
  </si>
  <si>
    <t>V10</t>
  </si>
  <si>
    <t>Subaward/Consortium 2 - ORG NAME</t>
  </si>
  <si>
    <t>Will need to amend this section if more than two subawards</t>
  </si>
  <si>
    <t>Formulas will need to be adjusted if you have more than two subawards - contact Joanne for an updated sheet</t>
  </si>
  <si>
    <t>Updated IDC &amp; fringe rates, linked modular IDC calculation to cell D67</t>
  </si>
  <si>
    <t>V10.1</t>
  </si>
  <si>
    <t xml:space="preserve">NIH Cap - The Executive Level II salary increased to $212,100 effective January 1, 2023. </t>
  </si>
  <si>
    <t>Data Management/Sharing</t>
  </si>
  <si>
    <t>Indirect costs</t>
  </si>
  <si>
    <t>Total Direct costs</t>
  </si>
  <si>
    <t>LRI MTDC F&amp;A @ 70%</t>
  </si>
  <si>
    <t>2023 Base Salary
(no benefits)</t>
  </si>
  <si>
    <t>V10.2</t>
  </si>
  <si>
    <t>Updated with 2023 post-doc stipends</t>
  </si>
  <si>
    <t>Update to official NIH max for 2023</t>
  </si>
  <si>
    <t>V10.3</t>
  </si>
  <si>
    <t>Updated with current Per Diem amounts</t>
  </si>
  <si>
    <t>NHP per diem rate for 2024</t>
  </si>
  <si>
    <t>Includes 5% increase over 2023</t>
  </si>
  <si>
    <t>Per diem rates as of 4/1/2023</t>
  </si>
  <si>
    <t>Breeding mouse</t>
  </si>
  <si>
    <t>Breeding rat</t>
  </si>
  <si>
    <t>Standard Mouse (example)</t>
  </si>
  <si>
    <t>V10.4</t>
  </si>
  <si>
    <t xml:space="preserve"> LRI base for IDC calculation</t>
  </si>
  <si>
    <t>LRI IDC on direct costs</t>
  </si>
  <si>
    <t>Sub IDC</t>
  </si>
  <si>
    <t>Total LRI</t>
  </si>
  <si>
    <t>Total IDC</t>
  </si>
  <si>
    <t xml:space="preserve"> All Direct cost totals</t>
  </si>
  <si>
    <t>LRI IDC only</t>
  </si>
  <si>
    <t>Deduct all sub directs to get LRI direct total</t>
  </si>
  <si>
    <t xml:space="preserve">Sub direct costs </t>
  </si>
  <si>
    <t xml:space="preserve">LRI Direct costs </t>
  </si>
  <si>
    <t>Expanded modular budget calculation, fixed formula error in sub 1 sheet</t>
  </si>
  <si>
    <t>Total Direct costs (should match total modules)</t>
  </si>
  <si>
    <t>Add first 25k of  sub 1 (yr1 only)</t>
  </si>
  <si>
    <t>Add first 25k of  sub 2 (yr1 only)</t>
  </si>
  <si>
    <t>Sub IDC only</t>
  </si>
  <si>
    <t>2028-2029</t>
  </si>
  <si>
    <t>NOTE: Sheet is unlocked, but please don't change any formulas. Only complete white or yellow cells, everything else auto-calculates</t>
  </si>
  <si>
    <t>For Modular Budgets (for Joanne's use)</t>
  </si>
  <si>
    <t>V10.5</t>
  </si>
  <si>
    <t>FY25 Per Diems</t>
  </si>
  <si>
    <t>Species</t>
  </si>
  <si>
    <t>Cage type</t>
  </si>
  <si>
    <t>FY25 Per Diem</t>
  </si>
  <si>
    <t>Per diem by cage or animal</t>
  </si>
  <si>
    <t>Mouse</t>
  </si>
  <si>
    <t>LRI Std</t>
  </si>
  <si>
    <t>Cage</t>
  </si>
  <si>
    <t>EC Std</t>
  </si>
  <si>
    <t>LRI Hzrd</t>
  </si>
  <si>
    <t>EC Hzrd</t>
  </si>
  <si>
    <t>LRI Breed</t>
  </si>
  <si>
    <t>0.5 Breed</t>
  </si>
  <si>
    <t>EC Breed</t>
  </si>
  <si>
    <t>Rat</t>
  </si>
  <si>
    <t>Animal</t>
  </si>
  <si>
    <t>Sheep</t>
  </si>
  <si>
    <t>LRI Adv</t>
  </si>
  <si>
    <t>EC BSL2</t>
  </si>
  <si>
    <t>EC GLP</t>
  </si>
  <si>
    <t>Swine</t>
  </si>
  <si>
    <t>FY24 Per Diem</t>
  </si>
  <si>
    <t>Per diem rates as of 4/1/2024</t>
  </si>
  <si>
    <t>Per diem for 2025 budgets</t>
  </si>
  <si>
    <t>Mouse - LRI Std</t>
  </si>
  <si>
    <t>Mouse - EC Std</t>
  </si>
  <si>
    <t>Mouse - LRI Hzrd</t>
  </si>
  <si>
    <t>Mouse - EC Hzrd</t>
  </si>
  <si>
    <t>Mouse - LRI Breed</t>
  </si>
  <si>
    <t>Mouse - 0.5 Breed</t>
  </si>
  <si>
    <t>Mouse - EC Breed</t>
  </si>
  <si>
    <t>Rat - LRI Std</t>
  </si>
  <si>
    <t>Rat - EC Std</t>
  </si>
  <si>
    <t>Rat - LRI Hzrd</t>
  </si>
  <si>
    <t>Rat - EC Hzrd</t>
  </si>
  <si>
    <t>Rat - LRI Breed</t>
  </si>
  <si>
    <t>Rat - EC Breed</t>
  </si>
  <si>
    <t>Standard rat</t>
  </si>
  <si>
    <t>V10.6</t>
  </si>
  <si>
    <t>Updated Per Diem FY25 costs on calculation sheets</t>
  </si>
  <si>
    <t>Update to NIH max for 2024</t>
  </si>
  <si>
    <t>Updated IDC &amp; Fringe to new rates</t>
  </si>
  <si>
    <t>V10.7</t>
  </si>
  <si>
    <t>V10.8</t>
  </si>
  <si>
    <t>Updated Post Doc salaries in AvgSalaryCalc tab</t>
  </si>
  <si>
    <t>Reorg the budget categories to better align with ASSIST/NIH forms, maybe add new Infor GL numbers?</t>
  </si>
  <si>
    <t>V10.81</t>
  </si>
  <si>
    <t>Added LRI Post-doc starting salary</t>
  </si>
  <si>
    <t xml:space="preserve">NOTE: At LRI, the starting Post-Doc salary is $32.56/hr ($67,724.80 annual), and is Exempt status. </t>
  </si>
  <si>
    <t>NIH Post-doc rates:</t>
  </si>
  <si>
    <t>V10.9</t>
  </si>
  <si>
    <t>Legacy Benefits = 27.4%</t>
  </si>
  <si>
    <t>Legacy IDC = 65.3%</t>
  </si>
  <si>
    <t>2029-2030</t>
  </si>
  <si>
    <t>Updated period dates. Added estimated new NIH Max based on new Exec level II salary https://www.opm.gov/policy-data-oversight/pay-leave/salaries-wages/salary-tables/25Tables/exec/html/EX.aspx</t>
  </si>
  <si>
    <t>V10.10</t>
  </si>
  <si>
    <t>Updated Post doc FY25 rates</t>
  </si>
  <si>
    <t>for 2026 budgets (+5%)</t>
  </si>
  <si>
    <t>5/16/2025</t>
  </si>
  <si>
    <t>V10.11</t>
  </si>
  <si>
    <t>Updated Per diems</t>
  </si>
  <si>
    <t>2030-2031</t>
  </si>
  <si>
    <r>
      <t xml:space="preserve">Dec 2025, there is no longer a general upper budget limit. </t>
    </r>
    <r>
      <rPr>
        <b/>
        <sz val="10"/>
        <rFont val="Arial"/>
        <family val="2"/>
      </rPr>
      <t>Check the NOFO for budget limits.</t>
    </r>
  </si>
  <si>
    <t>The Data management costs line has been removed. While the costs still need to be justified, they should be rolled into salaries and supplies</t>
  </si>
  <si>
    <t>Dec 2025, there is no longer a general upper budget limit. Check each NOFO for any budget limits.</t>
  </si>
  <si>
    <t>V10.12</t>
  </si>
  <si>
    <t>Added notes about DMSP costs &amp; budget limit. Removed direct cost total line's highlighting.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</si>
</sst>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0.0%"/>
    <numFmt numFmtId="166" formatCode="_(&quot;$&quot;* #,##0.0000_);_(&quot;$&quot;* \(#,##0.0000\);_(&quot;$&quot;* &quot;-&quot;??_);_(@_)"/>
    <numFmt numFmtId="167" formatCode="_([$$-409]* #,##0.00_);_([$$-409]* \(#,##0.00\);_([$$-409]* &quot;-&quot;??_);_(@_)"/>
  </numFmts>
  <fonts count="33" x14ac:knownFonts="1">
    <font>
      <sz val="11"/>
      <color theme="1"/>
      <name val="Calibri"/>
      <family val="2"/>
      <scheme val="minor"/>
    </font>
    <font>
      <sz val="11"/>
      <color theme="1"/>
      <name val="Calibri"/>
      <family val="2"/>
      <scheme val="minor"/>
    </font>
    <font>
      <b/>
      <sz val="12"/>
      <name val="Arial"/>
      <family val="2"/>
    </font>
    <font>
      <sz val="10"/>
      <name val="Arial"/>
      <family val="2"/>
    </font>
    <font>
      <i/>
      <sz val="10"/>
      <name val="Arial"/>
      <family val="2"/>
    </font>
    <font>
      <b/>
      <sz val="11"/>
      <name val="Arial"/>
      <family val="2"/>
    </font>
    <font>
      <b/>
      <sz val="10"/>
      <name val="Arial"/>
      <family val="2"/>
    </font>
    <font>
      <sz val="10"/>
      <color indexed="8"/>
      <name val="Arial"/>
      <family val="2"/>
    </font>
    <font>
      <sz val="11"/>
      <name val="Arial"/>
      <family val="2"/>
    </font>
    <font>
      <i/>
      <sz val="11"/>
      <name val="Arial"/>
      <family val="2"/>
    </font>
    <font>
      <b/>
      <sz val="11"/>
      <color theme="1"/>
      <name val="Calibri"/>
      <family val="2"/>
      <scheme val="minor"/>
    </font>
    <font>
      <b/>
      <i/>
      <sz val="11"/>
      <name val="Arial"/>
      <family val="2"/>
    </font>
    <font>
      <i/>
      <sz val="11"/>
      <color theme="1"/>
      <name val="Calibri"/>
      <family val="2"/>
      <scheme val="minor"/>
    </font>
    <font>
      <sz val="10"/>
      <color theme="1"/>
      <name val="Calibri"/>
      <family val="2"/>
      <scheme val="minor"/>
    </font>
    <font>
      <sz val="12"/>
      <name val="Arial"/>
      <family val="2"/>
    </font>
    <font>
      <sz val="12"/>
      <color theme="1"/>
      <name val="Calibri"/>
      <family val="2"/>
      <scheme val="minor"/>
    </font>
    <font>
      <b/>
      <i/>
      <sz val="10"/>
      <name val="Arial"/>
      <family val="2"/>
    </font>
    <font>
      <b/>
      <sz val="12"/>
      <color theme="1"/>
      <name val="Calibri"/>
      <family val="2"/>
      <scheme val="minor"/>
    </font>
    <font>
      <i/>
      <sz val="9"/>
      <name val="Arial"/>
      <family val="2"/>
    </font>
    <font>
      <sz val="10"/>
      <name val="Arial Narrow"/>
      <family val="2"/>
    </font>
    <font>
      <sz val="10"/>
      <name val="Symbol"/>
      <family val="1"/>
      <charset val="2"/>
    </font>
    <font>
      <sz val="10"/>
      <name val="Courier New"/>
      <family val="3"/>
    </font>
    <font>
      <sz val="11"/>
      <color rgb="FFFF0000"/>
      <name val="Calibri"/>
      <family val="2"/>
      <scheme val="minor"/>
    </font>
    <font>
      <sz val="9"/>
      <color indexed="81"/>
      <name val="Tahoma"/>
      <family val="2"/>
    </font>
    <font>
      <b/>
      <sz val="9"/>
      <color indexed="81"/>
      <name val="Tahoma"/>
      <family val="2"/>
    </font>
    <font>
      <b/>
      <sz val="12"/>
      <color theme="1"/>
      <name val="Arial"/>
      <family val="2"/>
    </font>
    <font>
      <b/>
      <sz val="8.5"/>
      <color rgb="FFFF0000"/>
      <name val="Arial"/>
      <family val="2"/>
    </font>
    <font>
      <sz val="8"/>
      <name val="Calibri"/>
      <family val="2"/>
      <scheme val="minor"/>
    </font>
    <font>
      <b/>
      <sz val="14"/>
      <color theme="1"/>
      <name val="Arial"/>
      <family val="2"/>
    </font>
    <font>
      <sz val="11"/>
      <color theme="1"/>
      <name val="Arial"/>
      <family val="2"/>
    </font>
    <font>
      <b/>
      <sz val="16"/>
      <name val="Arial"/>
      <family val="2"/>
    </font>
    <font>
      <b/>
      <sz val="11"/>
      <color theme="1"/>
      <name val="Arial"/>
      <family val="2"/>
    </font>
    <font>
      <b/>
      <sz val="14"/>
      <color theme="1"/>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00B0F0"/>
        <bgColor indexed="64"/>
      </patternFill>
    </fill>
    <fill>
      <patternFill patternType="solid">
        <fgColor rgb="FFFFC000"/>
        <bgColor indexed="64"/>
      </patternFill>
    </fill>
    <fill>
      <patternFill patternType="solid">
        <fgColor theme="0" tint="-0.499984740745262"/>
        <bgColor indexed="64"/>
      </patternFill>
    </fill>
  </fills>
  <borders count="5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double">
        <color indexed="64"/>
      </top>
      <bottom style="thin">
        <color indexed="64"/>
      </bottom>
      <diagonal/>
    </border>
    <border>
      <left style="medium">
        <color indexed="64"/>
      </left>
      <right/>
      <top/>
      <bottom style="thin">
        <color indexed="64"/>
      </bottom>
      <diagonal/>
    </border>
    <border>
      <left/>
      <right/>
      <top style="thick">
        <color rgb="FFC00000"/>
      </top>
      <bottom style="thick">
        <color rgb="FFC00000"/>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43" fontId="1" fillId="0" borderId="0" applyFont="0" applyFill="0" applyBorder="0" applyAlignment="0" applyProtection="0"/>
    <xf numFmtId="0" fontId="3" fillId="0" borderId="0"/>
    <xf numFmtId="0" fontId="19" fillId="0" borderId="0"/>
    <xf numFmtId="0" fontId="26" fillId="0" borderId="0"/>
  </cellStyleXfs>
  <cellXfs count="433">
    <xf numFmtId="0" fontId="0" fillId="0" borderId="0" xfId="0"/>
    <xf numFmtId="0" fontId="3" fillId="0" borderId="12" xfId="0" applyFont="1" applyBorder="1" applyAlignment="1" applyProtection="1">
      <alignment horizontal="left" vertical="center" wrapText="1"/>
      <protection locked="0"/>
    </xf>
    <xf numFmtId="164" fontId="3" fillId="2" borderId="11" xfId="3" applyNumberFormat="1" applyFont="1" applyFill="1" applyBorder="1" applyAlignment="1">
      <alignment horizontal="center" vertical="center"/>
    </xf>
    <xf numFmtId="164" fontId="6" fillId="2" borderId="11" xfId="0" applyNumberFormat="1" applyFont="1" applyFill="1" applyBorder="1" applyAlignment="1">
      <alignment horizontal="left" vertical="center"/>
    </xf>
    <xf numFmtId="164" fontId="3" fillId="3" borderId="11" xfId="0" applyNumberFormat="1" applyFont="1" applyFill="1" applyBorder="1" applyAlignment="1">
      <alignment horizontal="left" vertical="center"/>
    </xf>
    <xf numFmtId="0" fontId="3" fillId="3" borderId="17" xfId="0" applyFont="1" applyFill="1" applyBorder="1" applyAlignment="1">
      <alignment vertical="center"/>
    </xf>
    <xf numFmtId="0" fontId="3" fillId="3" borderId="13" xfId="0" applyFont="1" applyFill="1" applyBorder="1" applyAlignment="1">
      <alignment vertical="center"/>
    </xf>
    <xf numFmtId="164" fontId="5" fillId="3" borderId="18" xfId="0" applyNumberFormat="1" applyFont="1" applyFill="1" applyBorder="1" applyAlignment="1">
      <alignment horizontal="left" vertical="center"/>
    </xf>
    <xf numFmtId="9" fontId="7" fillId="0" borderId="11" xfId="2" applyFont="1" applyFill="1" applyBorder="1" applyAlignment="1" applyProtection="1">
      <alignment horizontal="center" vertical="center"/>
      <protection locked="0"/>
    </xf>
    <xf numFmtId="0" fontId="3" fillId="5" borderId="17" xfId="0" applyFont="1" applyFill="1" applyBorder="1" applyAlignment="1">
      <alignment vertical="center"/>
    </xf>
    <xf numFmtId="0" fontId="3" fillId="5" borderId="13" xfId="0" applyFont="1" applyFill="1" applyBorder="1" applyAlignment="1">
      <alignment vertical="center"/>
    </xf>
    <xf numFmtId="164" fontId="5" fillId="5" borderId="18" xfId="0" applyNumberFormat="1" applyFont="1" applyFill="1" applyBorder="1" applyAlignment="1">
      <alignment horizontal="left" vertical="center"/>
    </xf>
    <xf numFmtId="164" fontId="3" fillId="5" borderId="11" xfId="0" applyNumberFormat="1" applyFont="1" applyFill="1" applyBorder="1" applyAlignment="1">
      <alignment horizontal="left" vertical="center"/>
    </xf>
    <xf numFmtId="0" fontId="5" fillId="6" borderId="13" xfId="0" applyFont="1" applyFill="1" applyBorder="1" applyAlignment="1">
      <alignment vertical="center"/>
    </xf>
    <xf numFmtId="0" fontId="0" fillId="0" borderId="0" xfId="0" applyAlignment="1">
      <alignment vertical="center"/>
    </xf>
    <xf numFmtId="0" fontId="6" fillId="2" borderId="7" xfId="0" applyFont="1" applyFill="1" applyBorder="1" applyAlignment="1">
      <alignment horizontal="center" vertical="center" wrapText="1"/>
    </xf>
    <xf numFmtId="0" fontId="6" fillId="2" borderId="11" xfId="0" applyFont="1" applyFill="1" applyBorder="1" applyAlignment="1">
      <alignment horizontal="center" vertical="center" wrapText="1"/>
    </xf>
    <xf numFmtId="164" fontId="3" fillId="0" borderId="5" xfId="3" applyNumberFormat="1" applyFont="1" applyBorder="1" applyAlignment="1" applyProtection="1">
      <alignment horizontal="right" vertical="center"/>
      <protection locked="0"/>
    </xf>
    <xf numFmtId="164" fontId="3" fillId="2" borderId="6" xfId="3" applyNumberFormat="1" applyFont="1" applyFill="1" applyBorder="1" applyAlignment="1">
      <alignment horizontal="center" vertical="center"/>
    </xf>
    <xf numFmtId="164" fontId="5" fillId="7" borderId="18" xfId="0" applyNumberFormat="1" applyFont="1" applyFill="1" applyBorder="1" applyAlignment="1">
      <alignment horizontal="left" vertical="center"/>
    </xf>
    <xf numFmtId="164" fontId="3" fillId="7" borderId="11" xfId="1" applyNumberFormat="1" applyFont="1" applyFill="1" applyBorder="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164" fontId="5" fillId="0" borderId="0" xfId="0" applyNumberFormat="1" applyFont="1" applyAlignment="1">
      <alignment vertical="center"/>
    </xf>
    <xf numFmtId="0" fontId="3" fillId="0" borderId="0" xfId="0" applyFont="1" applyAlignment="1" applyProtection="1">
      <alignment vertical="center"/>
      <protection locked="0"/>
    </xf>
    <xf numFmtId="0" fontId="5" fillId="3" borderId="13" xfId="0" applyFont="1" applyFill="1" applyBorder="1" applyAlignment="1">
      <alignment vertical="center"/>
    </xf>
    <xf numFmtId="0" fontId="5" fillId="3" borderId="6" xfId="0" applyFont="1" applyFill="1" applyBorder="1" applyAlignment="1">
      <alignment vertical="center"/>
    </xf>
    <xf numFmtId="0" fontId="5" fillId="5" borderId="13" xfId="0" applyFont="1" applyFill="1" applyBorder="1" applyAlignment="1">
      <alignment vertical="center"/>
    </xf>
    <xf numFmtId="0" fontId="5" fillId="5" borderId="6" xfId="0" applyFont="1" applyFill="1" applyBorder="1" applyAlignment="1">
      <alignment vertical="center"/>
    </xf>
    <xf numFmtId="0" fontId="5" fillId="2" borderId="13" xfId="0" applyFont="1" applyFill="1" applyBorder="1" applyAlignment="1">
      <alignment vertical="center"/>
    </xf>
    <xf numFmtId="0" fontId="5" fillId="2" borderId="6" xfId="0" applyFont="1" applyFill="1" applyBorder="1" applyAlignment="1">
      <alignment vertical="center"/>
    </xf>
    <xf numFmtId="0" fontId="3" fillId="0" borderId="13" xfId="0" applyFont="1" applyBorder="1" applyAlignment="1" applyProtection="1">
      <alignment horizontal="left" vertical="center" wrapText="1"/>
      <protection locked="0"/>
    </xf>
    <xf numFmtId="0" fontId="3" fillId="0" borderId="5" xfId="0" applyFont="1" applyBorder="1" applyAlignment="1" applyProtection="1">
      <alignment vertical="center"/>
      <protection locked="0"/>
    </xf>
    <xf numFmtId="0" fontId="2" fillId="5" borderId="17" xfId="0" applyFont="1" applyFill="1" applyBorder="1" applyAlignment="1">
      <alignment vertical="center"/>
    </xf>
    <xf numFmtId="0" fontId="2" fillId="2" borderId="17" xfId="0" applyFont="1" applyFill="1" applyBorder="1" applyAlignment="1">
      <alignment vertical="center"/>
    </xf>
    <xf numFmtId="0" fontId="2" fillId="3" borderId="17" xfId="0" applyFont="1" applyFill="1" applyBorder="1" applyAlignment="1">
      <alignment vertical="center"/>
    </xf>
    <xf numFmtId="164" fontId="5" fillId="5" borderId="5" xfId="0" applyNumberFormat="1" applyFont="1" applyFill="1" applyBorder="1" applyAlignment="1">
      <alignment horizontal="center" vertical="center"/>
    </xf>
    <xf numFmtId="0" fontId="2" fillId="0" borderId="1" xfId="0" applyFont="1" applyBorder="1" applyAlignment="1">
      <alignment vertical="center"/>
    </xf>
    <xf numFmtId="0" fontId="2" fillId="0" borderId="2" xfId="0" applyFont="1" applyBorder="1" applyAlignment="1">
      <alignment vertical="center"/>
    </xf>
    <xf numFmtId="0" fontId="3" fillId="0" borderId="2" xfId="0" applyFont="1" applyBorder="1" applyAlignment="1">
      <alignment vertical="center"/>
    </xf>
    <xf numFmtId="0" fontId="4" fillId="0" borderId="3" xfId="0" applyFont="1" applyBorder="1" applyAlignment="1">
      <alignment vertical="center"/>
    </xf>
    <xf numFmtId="0" fontId="4" fillId="0" borderId="0" xfId="0" applyFont="1" applyAlignment="1">
      <alignment vertical="center"/>
    </xf>
    <xf numFmtId="0" fontId="3" fillId="0" borderId="0" xfId="0" applyFont="1" applyAlignment="1">
      <alignment vertical="center"/>
    </xf>
    <xf numFmtId="2" fontId="3" fillId="2" borderId="11" xfId="0" applyNumberFormat="1" applyFont="1" applyFill="1" applyBorder="1" applyAlignment="1">
      <alignment horizontal="center" vertical="center"/>
    </xf>
    <xf numFmtId="0" fontId="5" fillId="2" borderId="27" xfId="0" applyFont="1" applyFill="1" applyBorder="1" applyAlignment="1">
      <alignment vertical="center"/>
    </xf>
    <xf numFmtId="0" fontId="5" fillId="2" borderId="8" xfId="0" applyFont="1" applyFill="1" applyBorder="1" applyAlignment="1">
      <alignment vertical="center"/>
    </xf>
    <xf numFmtId="0" fontId="5" fillId="2" borderId="9" xfId="0" applyFont="1" applyFill="1" applyBorder="1" applyAlignment="1">
      <alignment vertical="center"/>
    </xf>
    <xf numFmtId="164" fontId="5" fillId="2" borderId="16" xfId="3" applyNumberFormat="1" applyFont="1" applyFill="1" applyBorder="1" applyAlignment="1">
      <alignment horizontal="left" vertical="center"/>
    </xf>
    <xf numFmtId="0" fontId="3" fillId="0" borderId="17" xfId="0" applyFont="1" applyBorder="1" applyAlignment="1">
      <alignment vertical="center"/>
    </xf>
    <xf numFmtId="0" fontId="3" fillId="0" borderId="13" xfId="0" applyFont="1" applyBorder="1" applyAlignment="1">
      <alignment vertical="center"/>
    </xf>
    <xf numFmtId="164" fontId="6" fillId="0" borderId="26" xfId="0" applyNumberFormat="1" applyFont="1" applyBorder="1" applyAlignment="1">
      <alignment vertical="center"/>
    </xf>
    <xf numFmtId="164" fontId="3" fillId="0" borderId="13" xfId="0" applyNumberFormat="1" applyFont="1" applyBorder="1" applyAlignment="1">
      <alignment horizontal="left" vertical="center"/>
    </xf>
    <xf numFmtId="0" fontId="5" fillId="5" borderId="11" xfId="0" applyFont="1" applyFill="1" applyBorder="1" applyAlignment="1">
      <alignment horizontal="right" vertical="center"/>
    </xf>
    <xf numFmtId="0" fontId="5" fillId="3" borderId="11" xfId="0" applyFont="1" applyFill="1" applyBorder="1" applyAlignment="1">
      <alignment horizontal="right" vertical="center"/>
    </xf>
    <xf numFmtId="0" fontId="0" fillId="7" borderId="0" xfId="0" applyFill="1" applyAlignment="1">
      <alignment vertical="center"/>
    </xf>
    <xf numFmtId="164" fontId="3" fillId="7" borderId="5" xfId="1" applyNumberFormat="1" applyFont="1" applyFill="1" applyBorder="1" applyAlignment="1">
      <alignment horizontal="left" vertical="center"/>
    </xf>
    <xf numFmtId="0" fontId="13" fillId="0" borderId="0" xfId="0" applyFont="1" applyAlignment="1">
      <alignment vertical="center"/>
    </xf>
    <xf numFmtId="0" fontId="13" fillId="8" borderId="0" xfId="0" applyFont="1" applyFill="1" applyAlignment="1">
      <alignment vertical="center"/>
    </xf>
    <xf numFmtId="164" fontId="5" fillId="6" borderId="13" xfId="0" applyNumberFormat="1" applyFont="1" applyFill="1" applyBorder="1" applyAlignment="1">
      <alignment horizontal="left" vertical="center"/>
    </xf>
    <xf numFmtId="0" fontId="5" fillId="6" borderId="5" xfId="0" applyFont="1" applyFill="1" applyBorder="1" applyAlignment="1">
      <alignment vertical="center"/>
    </xf>
    <xf numFmtId="0" fontId="5" fillId="6" borderId="13" xfId="0" applyFont="1" applyFill="1" applyBorder="1" applyAlignment="1">
      <alignment horizontal="right" vertical="center"/>
    </xf>
    <xf numFmtId="0" fontId="11" fillId="6" borderId="5" xfId="0" applyFont="1" applyFill="1" applyBorder="1" applyAlignment="1">
      <alignment horizontal="right" vertical="center"/>
    </xf>
    <xf numFmtId="0" fontId="11" fillId="6" borderId="13" xfId="0" applyFont="1" applyFill="1" applyBorder="1" applyAlignment="1">
      <alignment horizontal="right" vertical="center"/>
    </xf>
    <xf numFmtId="165" fontId="11" fillId="4" borderId="19" xfId="4" applyNumberFormat="1" applyFont="1" applyFill="1" applyBorder="1" applyAlignment="1" applyProtection="1">
      <alignment horizontal="center" vertical="center"/>
      <protection locked="0"/>
    </xf>
    <xf numFmtId="0" fontId="11" fillId="6" borderId="20" xfId="0" applyFont="1" applyFill="1" applyBorder="1" applyAlignment="1">
      <alignment vertical="center"/>
    </xf>
    <xf numFmtId="0" fontId="11" fillId="6" borderId="21" xfId="0" applyFont="1" applyFill="1" applyBorder="1" applyAlignment="1">
      <alignment horizontal="right" vertical="center"/>
    </xf>
    <xf numFmtId="164" fontId="11" fillId="6" borderId="5" xfId="0" applyNumberFormat="1" applyFont="1" applyFill="1" applyBorder="1" applyAlignment="1">
      <alignment horizontal="left" vertical="center"/>
    </xf>
    <xf numFmtId="0" fontId="12" fillId="0" borderId="0" xfId="0" applyFont="1" applyAlignment="1">
      <alignment vertical="center"/>
    </xf>
    <xf numFmtId="0" fontId="10" fillId="0" borderId="0" xfId="0" applyFont="1" applyAlignment="1">
      <alignment vertical="center"/>
    </xf>
    <xf numFmtId="0" fontId="3" fillId="0" borderId="11" xfId="0" applyFont="1" applyBorder="1" applyAlignment="1" applyProtection="1">
      <alignment vertical="center"/>
      <protection locked="0"/>
    </xf>
    <xf numFmtId="0" fontId="5" fillId="2" borderId="11" xfId="0" applyFont="1" applyFill="1" applyBorder="1" applyAlignment="1">
      <alignment vertical="center"/>
    </xf>
    <xf numFmtId="0" fontId="6" fillId="5" borderId="11" xfId="0" applyFont="1" applyFill="1" applyBorder="1" applyAlignment="1">
      <alignment vertical="center"/>
    </xf>
    <xf numFmtId="0" fontId="6" fillId="3" borderId="11" xfId="0" applyFont="1" applyFill="1" applyBorder="1" applyAlignment="1">
      <alignment vertical="center"/>
    </xf>
    <xf numFmtId="0" fontId="6" fillId="7" borderId="11" xfId="0" applyFont="1" applyFill="1" applyBorder="1" applyAlignment="1">
      <alignment vertical="center"/>
    </xf>
    <xf numFmtId="0" fontId="3" fillId="8" borderId="11" xfId="0" applyFont="1" applyFill="1" applyBorder="1" applyAlignment="1" applyProtection="1">
      <alignment vertical="center"/>
      <protection locked="0"/>
    </xf>
    <xf numFmtId="0" fontId="4" fillId="0" borderId="11" xfId="0" applyFont="1" applyBorder="1" applyAlignment="1" applyProtection="1">
      <alignment vertical="center"/>
      <protection locked="0"/>
    </xf>
    <xf numFmtId="0" fontId="2" fillId="0" borderId="0" xfId="0" applyFont="1" applyAlignment="1">
      <alignment vertical="center"/>
    </xf>
    <xf numFmtId="0" fontId="2" fillId="0" borderId="0" xfId="0" applyFont="1" applyAlignment="1">
      <alignment horizontal="right" vertical="center"/>
    </xf>
    <xf numFmtId="164" fontId="2" fillId="6" borderId="16" xfId="0" applyNumberFormat="1" applyFont="1" applyFill="1" applyBorder="1" applyAlignment="1">
      <alignment horizontal="left" vertical="center"/>
    </xf>
    <xf numFmtId="0" fontId="15" fillId="0" borderId="0" xfId="0" applyFont="1" applyAlignment="1">
      <alignment vertical="center"/>
    </xf>
    <xf numFmtId="0" fontId="3" fillId="0" borderId="13" xfId="0" applyFont="1" applyBorder="1" applyAlignment="1" applyProtection="1">
      <alignment horizontal="center" vertical="center" wrapText="1"/>
      <protection locked="0"/>
    </xf>
    <xf numFmtId="165" fontId="16" fillId="0" borderId="22" xfId="2" applyNumberFormat="1" applyFont="1" applyFill="1" applyBorder="1" applyAlignment="1">
      <alignment horizontal="center" vertical="center" wrapText="1"/>
    </xf>
    <xf numFmtId="165" fontId="16" fillId="0" borderId="23" xfId="2" applyNumberFormat="1" applyFont="1" applyFill="1" applyBorder="1" applyAlignment="1">
      <alignment horizontal="center" vertical="center" wrapText="1"/>
    </xf>
    <xf numFmtId="165" fontId="16" fillId="0" borderId="24" xfId="2" applyNumberFormat="1" applyFont="1" applyFill="1" applyBorder="1" applyAlignment="1">
      <alignment horizontal="center" vertical="center" wrapText="1"/>
    </xf>
    <xf numFmtId="0" fontId="5" fillId="0" borderId="3" xfId="0" applyFont="1" applyBorder="1" applyAlignment="1">
      <alignment vertical="center"/>
    </xf>
    <xf numFmtId="164" fontId="5" fillId="6" borderId="5" xfId="0" applyNumberFormat="1" applyFont="1" applyFill="1" applyBorder="1" applyAlignment="1">
      <alignment horizontal="center" vertical="center"/>
    </xf>
    <xf numFmtId="164" fontId="5" fillId="7" borderId="5" xfId="0" applyNumberFormat="1" applyFont="1" applyFill="1" applyBorder="1" applyAlignment="1">
      <alignment horizontal="center" vertical="center"/>
    </xf>
    <xf numFmtId="164" fontId="5" fillId="3" borderId="5" xfId="0" applyNumberFormat="1" applyFont="1" applyFill="1" applyBorder="1" applyAlignment="1">
      <alignment horizontal="center" vertical="center"/>
    </xf>
    <xf numFmtId="0" fontId="17" fillId="0" borderId="0" xfId="0" applyFont="1" applyAlignment="1">
      <alignment vertical="center"/>
    </xf>
    <xf numFmtId="164" fontId="3" fillId="9" borderId="11" xfId="3" applyNumberFormat="1" applyFont="1" applyFill="1" applyBorder="1" applyAlignment="1">
      <alignment horizontal="center" vertical="center"/>
    </xf>
    <xf numFmtId="43" fontId="3" fillId="9" borderId="11" xfId="5" applyFont="1" applyFill="1" applyBorder="1" applyAlignment="1">
      <alignment horizontal="center" vertical="center"/>
    </xf>
    <xf numFmtId="164" fontId="5" fillId="9" borderId="18" xfId="3" applyNumberFormat="1" applyFont="1" applyFill="1" applyBorder="1" applyAlignment="1">
      <alignment vertical="center"/>
    </xf>
    <xf numFmtId="164" fontId="6" fillId="9" borderId="26" xfId="0" applyNumberFormat="1" applyFont="1" applyFill="1" applyBorder="1" applyAlignment="1">
      <alignment vertical="center"/>
    </xf>
    <xf numFmtId="164" fontId="6" fillId="9" borderId="13" xfId="0" applyNumberFormat="1" applyFont="1" applyFill="1" applyBorder="1" applyAlignment="1">
      <alignment horizontal="center" vertical="center"/>
    </xf>
    <xf numFmtId="164" fontId="3" fillId="9" borderId="13" xfId="1" applyNumberFormat="1" applyFont="1" applyFill="1" applyBorder="1" applyAlignment="1" applyProtection="1">
      <alignment vertical="center"/>
      <protection locked="0"/>
    </xf>
    <xf numFmtId="164" fontId="6" fillId="9" borderId="18" xfId="3" applyNumberFormat="1" applyFont="1" applyFill="1" applyBorder="1" applyAlignment="1">
      <alignment vertical="center"/>
    </xf>
    <xf numFmtId="164" fontId="3" fillId="9" borderId="13" xfId="1" applyNumberFormat="1" applyFont="1" applyFill="1" applyBorder="1" applyAlignment="1">
      <alignment vertical="center"/>
    </xf>
    <xf numFmtId="164" fontId="8" fillId="9" borderId="13" xfId="0" applyNumberFormat="1" applyFont="1" applyFill="1" applyBorder="1" applyAlignment="1">
      <alignment vertical="center"/>
    </xf>
    <xf numFmtId="164" fontId="8" fillId="9" borderId="29" xfId="0" applyNumberFormat="1" applyFont="1" applyFill="1" applyBorder="1" applyAlignment="1">
      <alignment vertical="center"/>
    </xf>
    <xf numFmtId="164" fontId="5" fillId="9" borderId="28" xfId="0" applyNumberFormat="1" applyFont="1" applyFill="1" applyBorder="1" applyAlignment="1" applyProtection="1">
      <alignment vertical="center"/>
      <protection locked="0"/>
    </xf>
    <xf numFmtId="0" fontId="5" fillId="9" borderId="0" xfId="0" applyFont="1" applyFill="1" applyAlignment="1">
      <alignment vertical="center"/>
    </xf>
    <xf numFmtId="164" fontId="9" fillId="9" borderId="13" xfId="0" applyNumberFormat="1" applyFont="1" applyFill="1" applyBorder="1" applyAlignment="1" applyProtection="1">
      <alignment vertical="center"/>
      <protection locked="0"/>
    </xf>
    <xf numFmtId="164" fontId="2" fillId="9" borderId="18" xfId="0" applyNumberFormat="1" applyFont="1" applyFill="1" applyBorder="1" applyAlignment="1">
      <alignment vertical="center"/>
    </xf>
    <xf numFmtId="0" fontId="9" fillId="2" borderId="17" xfId="0" applyFont="1" applyFill="1" applyBorder="1" applyAlignment="1">
      <alignment horizontal="right" vertical="center"/>
    </xf>
    <xf numFmtId="2" fontId="5" fillId="0" borderId="19" xfId="0" applyNumberFormat="1" applyFont="1" applyBorder="1" applyAlignment="1">
      <alignment horizontal="center" vertical="center"/>
    </xf>
    <xf numFmtId="0" fontId="2" fillId="2" borderId="11" xfId="0" applyFont="1" applyFill="1" applyBorder="1" applyAlignment="1">
      <alignment vertical="center"/>
    </xf>
    <xf numFmtId="164" fontId="6" fillId="9" borderId="15" xfId="3" applyNumberFormat="1" applyFont="1" applyFill="1" applyBorder="1" applyAlignment="1">
      <alignment vertical="center"/>
    </xf>
    <xf numFmtId="0" fontId="3" fillId="4" borderId="11" xfId="0" applyFont="1" applyFill="1" applyBorder="1" applyAlignment="1" applyProtection="1">
      <alignment vertical="center"/>
      <protection locked="0"/>
    </xf>
    <xf numFmtId="0" fontId="4" fillId="0" borderId="12" xfId="0" applyFont="1" applyBorder="1" applyAlignment="1" applyProtection="1">
      <alignment horizontal="left" vertical="center" wrapText="1"/>
      <protection locked="0"/>
    </xf>
    <xf numFmtId="164" fontId="0" fillId="0" borderId="0" xfId="0" applyNumberFormat="1" applyAlignment="1">
      <alignment vertical="center"/>
    </xf>
    <xf numFmtId="0" fontId="18" fillId="0" borderId="2" xfId="0" applyFont="1" applyBorder="1" applyAlignment="1">
      <alignment vertical="center"/>
    </xf>
    <xf numFmtId="0" fontId="0" fillId="4" borderId="0" xfId="0" applyFill="1" applyAlignment="1">
      <alignment vertical="center"/>
    </xf>
    <xf numFmtId="164" fontId="8" fillId="9" borderId="13" xfId="0" applyNumberFormat="1" applyFont="1" applyFill="1" applyBorder="1" applyAlignment="1" applyProtection="1">
      <alignment vertical="center"/>
      <protection locked="0"/>
    </xf>
    <xf numFmtId="164" fontId="5" fillId="6" borderId="5" xfId="0" applyNumberFormat="1" applyFont="1" applyFill="1" applyBorder="1" applyAlignment="1">
      <alignment horizontal="left" vertical="center"/>
    </xf>
    <xf numFmtId="164" fontId="5" fillId="9" borderId="13" xfId="0" applyNumberFormat="1" applyFont="1" applyFill="1" applyBorder="1" applyAlignment="1" applyProtection="1">
      <alignment vertical="center"/>
      <protection locked="0"/>
    </xf>
    <xf numFmtId="0" fontId="2" fillId="0" borderId="0" xfId="6" applyFont="1"/>
    <xf numFmtId="0" fontId="3" fillId="0" borderId="0" xfId="6"/>
    <xf numFmtId="0" fontId="6" fillId="0" borderId="11" xfId="6" applyFont="1" applyBorder="1" applyAlignment="1">
      <alignment horizontal="center"/>
    </xf>
    <xf numFmtId="0" fontId="6" fillId="0" borderId="0" xfId="6" applyFont="1" applyAlignment="1">
      <alignment horizontal="center"/>
    </xf>
    <xf numFmtId="0" fontId="6" fillId="0" borderId="11" xfId="6" applyFont="1" applyBorder="1"/>
    <xf numFmtId="164" fontId="3" fillId="0" borderId="6" xfId="6" applyNumberFormat="1" applyBorder="1" applyAlignment="1">
      <alignment horizontal="left"/>
    </xf>
    <xf numFmtId="164" fontId="3" fillId="0" borderId="0" xfId="6" applyNumberFormat="1" applyAlignment="1">
      <alignment horizontal="left"/>
    </xf>
    <xf numFmtId="164" fontId="3" fillId="0" borderId="11" xfId="6" applyNumberFormat="1" applyBorder="1"/>
    <xf numFmtId="0" fontId="6" fillId="0" borderId="0" xfId="6" applyFont="1"/>
    <xf numFmtId="164" fontId="6" fillId="0" borderId="18" xfId="6" applyNumberFormat="1" applyFont="1" applyBorder="1"/>
    <xf numFmtId="164" fontId="6" fillId="0" borderId="18" xfId="6" applyNumberFormat="1" applyFont="1" applyBorder="1" applyAlignment="1">
      <alignment horizontal="left"/>
    </xf>
    <xf numFmtId="44" fontId="6" fillId="0" borderId="0" xfId="6" applyNumberFormat="1" applyFont="1"/>
    <xf numFmtId="0" fontId="9" fillId="0" borderId="0" xfId="6" applyFont="1" applyAlignment="1">
      <alignment vertical="center"/>
    </xf>
    <xf numFmtId="0" fontId="2" fillId="10" borderId="19" xfId="6" applyFont="1" applyFill="1" applyBorder="1"/>
    <xf numFmtId="0" fontId="6" fillId="0" borderId="0" xfId="6" applyFont="1" applyAlignment="1">
      <alignment horizontal="center" vertical="center"/>
    </xf>
    <xf numFmtId="0" fontId="6" fillId="10" borderId="33" xfId="6" applyFont="1" applyFill="1" applyBorder="1" applyAlignment="1">
      <alignment horizontal="center" vertical="center" wrapText="1"/>
    </xf>
    <xf numFmtId="0" fontId="6" fillId="10" borderId="34" xfId="6" quotePrefix="1" applyFont="1" applyFill="1" applyBorder="1" applyAlignment="1">
      <alignment horizontal="center" vertical="center" wrapText="1"/>
    </xf>
    <xf numFmtId="0" fontId="6" fillId="10" borderId="35" xfId="6" quotePrefix="1" applyFont="1" applyFill="1" applyBorder="1" applyAlignment="1">
      <alignment horizontal="center" vertical="center" wrapText="1"/>
    </xf>
    <xf numFmtId="0" fontId="6" fillId="10" borderId="36" xfId="6" applyFont="1" applyFill="1" applyBorder="1" applyAlignment="1">
      <alignment horizontal="center" vertical="center" wrapText="1"/>
    </xf>
    <xf numFmtId="0" fontId="6" fillId="10" borderId="37" xfId="6" quotePrefix="1" applyFont="1" applyFill="1" applyBorder="1" applyAlignment="1">
      <alignment horizontal="center" vertical="center" wrapText="1"/>
    </xf>
    <xf numFmtId="0" fontId="6" fillId="10" borderId="30" xfId="6" applyFont="1" applyFill="1" applyBorder="1" applyAlignment="1">
      <alignment horizontal="center" vertical="center" wrapText="1"/>
    </xf>
    <xf numFmtId="0" fontId="6" fillId="10" borderId="31" xfId="6" applyFont="1" applyFill="1" applyBorder="1" applyAlignment="1">
      <alignment horizontal="center" vertical="center" wrapText="1"/>
    </xf>
    <xf numFmtId="0" fontId="6" fillId="10" borderId="19" xfId="6" applyFont="1" applyFill="1" applyBorder="1" applyAlignment="1">
      <alignment horizontal="center" vertical="center" wrapText="1"/>
    </xf>
    <xf numFmtId="0" fontId="6" fillId="0" borderId="0" xfId="6" applyFont="1" applyAlignment="1">
      <alignment horizontal="center" vertical="center" wrapText="1"/>
    </xf>
    <xf numFmtId="0" fontId="3" fillId="0" borderId="23" xfId="6" applyBorder="1" applyProtection="1">
      <protection locked="0"/>
    </xf>
    <xf numFmtId="44" fontId="3" fillId="10" borderId="38" xfId="6" applyNumberFormat="1" applyFill="1" applyBorder="1"/>
    <xf numFmtId="0" fontId="3" fillId="0" borderId="39" xfId="6" applyBorder="1" applyAlignment="1" applyProtection="1">
      <alignment horizontal="center" vertical="center"/>
      <protection locked="0"/>
    </xf>
    <xf numFmtId="164" fontId="0" fillId="10" borderId="40" xfId="3" applyNumberFormat="1" applyFont="1" applyFill="1" applyBorder="1"/>
    <xf numFmtId="44" fontId="3" fillId="10" borderId="41" xfId="6" applyNumberFormat="1" applyFill="1" applyBorder="1"/>
    <xf numFmtId="164" fontId="6" fillId="10" borderId="42" xfId="6" applyNumberFormat="1" applyFont="1" applyFill="1" applyBorder="1"/>
    <xf numFmtId="0" fontId="3" fillId="0" borderId="33" xfId="6" applyBorder="1" applyProtection="1">
      <protection locked="0"/>
    </xf>
    <xf numFmtId="44" fontId="3" fillId="10" borderId="6" xfId="6" applyNumberFormat="1" applyFill="1" applyBorder="1"/>
    <xf numFmtId="0" fontId="3" fillId="0" borderId="11" xfId="6" applyBorder="1" applyAlignment="1" applyProtection="1">
      <alignment horizontal="center" vertical="center"/>
      <protection locked="0"/>
    </xf>
    <xf numFmtId="0" fontId="0" fillId="0" borderId="11" xfId="4" applyNumberFormat="1" applyFont="1" applyBorder="1" applyAlignment="1" applyProtection="1">
      <alignment horizontal="center" vertical="center"/>
      <protection locked="0"/>
    </xf>
    <xf numFmtId="164" fontId="0" fillId="10" borderId="43" xfId="3" applyNumberFormat="1" applyFont="1" applyFill="1" applyBorder="1"/>
    <xf numFmtId="44" fontId="3" fillId="10" borderId="12" xfId="6" applyNumberFormat="1" applyFill="1" applyBorder="1"/>
    <xf numFmtId="0" fontId="3" fillId="0" borderId="42" xfId="6" applyBorder="1" applyProtection="1">
      <protection locked="0"/>
    </xf>
    <xf numFmtId="0" fontId="3" fillId="0" borderId="11" xfId="6" applyBorder="1" applyAlignment="1" applyProtection="1">
      <alignment horizontal="center"/>
      <protection locked="0"/>
    </xf>
    <xf numFmtId="0" fontId="3" fillId="10" borderId="42" xfId="6" applyFill="1" applyBorder="1"/>
    <xf numFmtId="0" fontId="3" fillId="10" borderId="0" xfId="6" applyFill="1"/>
    <xf numFmtId="164" fontId="3" fillId="10" borderId="0" xfId="6" applyNumberFormat="1" applyFill="1"/>
    <xf numFmtId="164" fontId="6" fillId="10" borderId="44" xfId="6" applyNumberFormat="1" applyFont="1" applyFill="1" applyBorder="1"/>
    <xf numFmtId="0" fontId="3" fillId="10" borderId="3" xfId="6" applyFill="1" applyBorder="1"/>
    <xf numFmtId="164" fontId="6" fillId="10" borderId="45" xfId="6" applyNumberFormat="1" applyFont="1" applyFill="1" applyBorder="1"/>
    <xf numFmtId="0" fontId="3" fillId="0" borderId="42" xfId="6" applyBorder="1"/>
    <xf numFmtId="0" fontId="3" fillId="10" borderId="46" xfId="6" applyFill="1" applyBorder="1"/>
    <xf numFmtId="0" fontId="3" fillId="10" borderId="47" xfId="6" applyFill="1" applyBorder="1"/>
    <xf numFmtId="44" fontId="6" fillId="10" borderId="48" xfId="6" applyNumberFormat="1" applyFont="1" applyFill="1" applyBorder="1"/>
    <xf numFmtId="0" fontId="3" fillId="10" borderId="49" xfId="6" applyFill="1" applyBorder="1"/>
    <xf numFmtId="44" fontId="6" fillId="10" borderId="46" xfId="6" applyNumberFormat="1" applyFont="1" applyFill="1" applyBorder="1"/>
    <xf numFmtId="0" fontId="3" fillId="0" borderId="0" xfId="6" applyProtection="1">
      <protection locked="0"/>
    </xf>
    <xf numFmtId="44" fontId="3" fillId="0" borderId="0" xfId="6" applyNumberFormat="1" applyProtection="1">
      <protection locked="0"/>
    </xf>
    <xf numFmtId="0" fontId="3" fillId="0" borderId="0" xfId="6" applyAlignment="1" applyProtection="1">
      <alignment horizontal="center" vertical="center"/>
      <protection locked="0"/>
    </xf>
    <xf numFmtId="0" fontId="9" fillId="0" borderId="0" xfId="6" applyFont="1" applyAlignment="1" applyProtection="1">
      <alignment vertical="center"/>
      <protection locked="0"/>
    </xf>
    <xf numFmtId="0" fontId="6" fillId="0" borderId="0" xfId="7" applyFont="1"/>
    <xf numFmtId="0" fontId="6" fillId="4" borderId="0" xfId="7" applyFont="1" applyFill="1"/>
    <xf numFmtId="0" fontId="9" fillId="4" borderId="0" xfId="6" applyFont="1" applyFill="1" applyAlignment="1" applyProtection="1">
      <alignment vertical="center"/>
      <protection locked="0"/>
    </xf>
    <xf numFmtId="0" fontId="3" fillId="4" borderId="0" xfId="6" applyFill="1" applyProtection="1">
      <protection locked="0"/>
    </xf>
    <xf numFmtId="0" fontId="3" fillId="0" borderId="0" xfId="6" applyAlignment="1" applyProtection="1">
      <alignment vertical="center"/>
      <protection locked="0"/>
    </xf>
    <xf numFmtId="0" fontId="20" fillId="0" borderId="0" xfId="6" applyFont="1" applyAlignment="1" applyProtection="1">
      <alignment horizontal="left" vertical="center" indent="4"/>
      <protection locked="0"/>
    </xf>
    <xf numFmtId="0" fontId="21" fillId="0" borderId="0" xfId="6" applyFont="1" applyAlignment="1" applyProtection="1">
      <alignment horizontal="left" vertical="center" indent="8"/>
      <protection locked="0"/>
    </xf>
    <xf numFmtId="0" fontId="8" fillId="0" borderId="0" xfId="6" applyFont="1" applyAlignment="1" applyProtection="1">
      <alignment vertical="center"/>
      <protection locked="0"/>
    </xf>
    <xf numFmtId="0" fontId="3" fillId="0" borderId="50" xfId="6" applyBorder="1"/>
    <xf numFmtId="0" fontId="3" fillId="0" borderId="3" xfId="6" applyBorder="1"/>
    <xf numFmtId="0" fontId="5" fillId="4" borderId="1" xfId="7" applyFont="1" applyFill="1" applyBorder="1"/>
    <xf numFmtId="0" fontId="19" fillId="4" borderId="2" xfId="7" applyFill="1" applyBorder="1"/>
    <xf numFmtId="0" fontId="6" fillId="4" borderId="2" xfId="7" applyFont="1" applyFill="1" applyBorder="1"/>
    <xf numFmtId="9" fontId="19" fillId="4" borderId="2" xfId="4" applyFont="1" applyFill="1" applyBorder="1" applyProtection="1"/>
    <xf numFmtId="44" fontId="19" fillId="4" borderId="2" xfId="3" applyFont="1" applyFill="1" applyBorder="1" applyProtection="1"/>
    <xf numFmtId="44" fontId="19" fillId="0" borderId="0" xfId="3" applyFont="1" applyProtection="1"/>
    <xf numFmtId="0" fontId="19" fillId="0" borderId="0" xfId="7"/>
    <xf numFmtId="9" fontId="19" fillId="0" borderId="0" xfId="4" applyFont="1" applyProtection="1"/>
    <xf numFmtId="0" fontId="5" fillId="4" borderId="3" xfId="7" applyFont="1" applyFill="1" applyBorder="1"/>
    <xf numFmtId="0" fontId="19" fillId="4" borderId="0" xfId="7" applyFill="1"/>
    <xf numFmtId="9" fontId="19" fillId="4" borderId="0" xfId="4" applyFont="1" applyFill="1" applyBorder="1" applyProtection="1"/>
    <xf numFmtId="44" fontId="19" fillId="4" borderId="0" xfId="3" applyFont="1" applyFill="1" applyBorder="1" applyProtection="1"/>
    <xf numFmtId="0" fontId="3" fillId="4" borderId="3" xfId="6" applyFill="1" applyBorder="1"/>
    <xf numFmtId="0" fontId="3" fillId="4" borderId="0" xfId="6" applyFill="1"/>
    <xf numFmtId="44" fontId="0" fillId="4" borderId="0" xfId="3" applyFont="1" applyFill="1" applyBorder="1"/>
    <xf numFmtId="0" fontId="3" fillId="4" borderId="49" xfId="6" applyFill="1" applyBorder="1"/>
    <xf numFmtId="0" fontId="3" fillId="4" borderId="47" xfId="6" applyFill="1" applyBorder="1"/>
    <xf numFmtId="44" fontId="0" fillId="4" borderId="47" xfId="3" applyFont="1" applyFill="1" applyBorder="1"/>
    <xf numFmtId="44" fontId="0" fillId="0" borderId="0" xfId="3" applyFont="1" applyFill="1" applyBorder="1"/>
    <xf numFmtId="0" fontId="6" fillId="10" borderId="11" xfId="6" quotePrefix="1" applyFont="1" applyFill="1" applyBorder="1" applyAlignment="1">
      <alignment horizontal="center" vertical="center" wrapText="1"/>
    </xf>
    <xf numFmtId="0" fontId="6" fillId="10" borderId="0" xfId="6" applyFont="1" applyFill="1" applyAlignment="1">
      <alignment horizontal="center" vertical="center" wrapText="1"/>
    </xf>
    <xf numFmtId="9" fontId="0" fillId="0" borderId="11" xfId="4" applyFont="1" applyBorder="1" applyAlignment="1" applyProtection="1">
      <alignment horizontal="center" vertical="center"/>
      <protection locked="0"/>
    </xf>
    <xf numFmtId="0" fontId="3" fillId="0" borderId="11" xfId="6" applyBorder="1" applyAlignment="1">
      <alignment horizontal="center" vertical="center"/>
    </xf>
    <xf numFmtId="9" fontId="0" fillId="0" borderId="11" xfId="4" applyFont="1" applyBorder="1" applyAlignment="1">
      <alignment horizontal="center" vertical="center"/>
    </xf>
    <xf numFmtId="44" fontId="6" fillId="10" borderId="12" xfId="3" applyFont="1" applyFill="1" applyBorder="1"/>
    <xf numFmtId="0" fontId="3" fillId="0" borderId="43" xfId="6" applyBorder="1" applyProtection="1">
      <protection locked="0"/>
    </xf>
    <xf numFmtId="9" fontId="0" fillId="10" borderId="0" xfId="4" applyFont="1" applyFill="1" applyBorder="1"/>
    <xf numFmtId="0" fontId="3" fillId="10" borderId="50" xfId="6" applyFill="1" applyBorder="1"/>
    <xf numFmtId="44" fontId="6" fillId="10" borderId="53" xfId="6" applyNumberFormat="1" applyFont="1" applyFill="1" applyBorder="1"/>
    <xf numFmtId="0" fontId="3" fillId="10" borderId="47" xfId="6" applyFill="1" applyBorder="1" applyAlignment="1">
      <alignment horizontal="center" vertical="center"/>
    </xf>
    <xf numFmtId="44" fontId="6" fillId="10" borderId="49" xfId="6" applyNumberFormat="1" applyFont="1" applyFill="1" applyBorder="1"/>
    <xf numFmtId="0" fontId="3" fillId="10" borderId="48" xfId="6" applyFill="1" applyBorder="1"/>
    <xf numFmtId="44" fontId="0" fillId="0" borderId="0" xfId="3" applyFont="1" applyFill="1" applyBorder="1" applyProtection="1"/>
    <xf numFmtId="0" fontId="3" fillId="0" borderId="0" xfId="6" applyAlignment="1">
      <alignment horizontal="center" vertical="center"/>
    </xf>
    <xf numFmtId="44" fontId="3" fillId="0" borderId="0" xfId="6" applyNumberFormat="1"/>
    <xf numFmtId="44" fontId="0" fillId="4" borderId="0" xfId="3" applyFont="1" applyFill="1" applyBorder="1" applyProtection="1"/>
    <xf numFmtId="44" fontId="0" fillId="0" borderId="6" xfId="3" applyFont="1" applyFill="1" applyBorder="1" applyProtection="1"/>
    <xf numFmtId="44" fontId="3" fillId="0" borderId="0" xfId="6" applyNumberFormat="1" applyAlignment="1">
      <alignment horizontal="center" vertical="center"/>
    </xf>
    <xf numFmtId="9" fontId="0" fillId="0" borderId="0" xfId="4" applyFont="1" applyFill="1" applyBorder="1" applyAlignment="1" applyProtection="1">
      <alignment horizontal="center" vertical="center"/>
    </xf>
    <xf numFmtId="44" fontId="3" fillId="0" borderId="0" xfId="3" applyFont="1" applyFill="1" applyBorder="1" applyProtection="1"/>
    <xf numFmtId="0" fontId="3" fillId="0" borderId="0" xfId="6" applyAlignment="1">
      <alignment vertical="center"/>
    </xf>
    <xf numFmtId="0" fontId="20" fillId="0" borderId="0" xfId="6" applyFont="1" applyAlignment="1">
      <alignment horizontal="left" vertical="center" indent="4"/>
    </xf>
    <xf numFmtId="0" fontId="21" fillId="0" borderId="0" xfId="6" applyFont="1" applyAlignment="1">
      <alignment horizontal="left" vertical="center" indent="8"/>
    </xf>
    <xf numFmtId="0" fontId="8" fillId="0" borderId="0" xfId="6" applyFont="1" applyAlignment="1">
      <alignment vertical="center"/>
    </xf>
    <xf numFmtId="44" fontId="0" fillId="0" borderId="0" xfId="3" applyFont="1" applyFill="1" applyBorder="1" applyProtection="1">
      <protection locked="0"/>
    </xf>
    <xf numFmtId="44" fontId="0" fillId="0" borderId="0" xfId="3" applyFont="1" applyBorder="1"/>
    <xf numFmtId="14" fontId="3" fillId="0" borderId="0" xfId="6" applyNumberFormat="1"/>
    <xf numFmtId="0" fontId="6" fillId="11" borderId="0" xfId="6" applyFont="1" applyFill="1" applyProtection="1">
      <protection locked="0"/>
    </xf>
    <xf numFmtId="44" fontId="11" fillId="11" borderId="0" xfId="6" applyNumberFormat="1" applyFont="1" applyFill="1" applyAlignment="1" applyProtection="1">
      <alignment vertical="center"/>
      <protection locked="0"/>
    </xf>
    <xf numFmtId="0" fontId="11" fillId="11" borderId="0" xfId="6" applyFont="1" applyFill="1" applyAlignment="1" applyProtection="1">
      <alignment vertical="center"/>
      <protection locked="0"/>
    </xf>
    <xf numFmtId="0" fontId="6" fillId="0" borderId="0" xfId="6" applyFont="1" applyProtection="1">
      <protection locked="0"/>
    </xf>
    <xf numFmtId="0" fontId="16" fillId="7" borderId="11" xfId="0" applyFont="1" applyFill="1" applyBorder="1" applyAlignment="1">
      <alignment vertical="center"/>
    </xf>
    <xf numFmtId="0" fontId="22" fillId="0" borderId="0" xfId="0" applyFont="1" applyAlignment="1">
      <alignment vertical="center"/>
    </xf>
    <xf numFmtId="44" fontId="3" fillId="0" borderId="0" xfId="0" applyNumberFormat="1" applyFont="1" applyAlignment="1">
      <alignment vertical="center"/>
    </xf>
    <xf numFmtId="0" fontId="4" fillId="12" borderId="0" xfId="6" applyFont="1" applyFill="1" applyAlignment="1">
      <alignment vertical="center"/>
    </xf>
    <xf numFmtId="0" fontId="3" fillId="12" borderId="0" xfId="6" applyFill="1" applyAlignment="1">
      <alignment vertical="center"/>
    </xf>
    <xf numFmtId="0" fontId="9" fillId="12" borderId="0" xfId="6" applyFont="1" applyFill="1" applyAlignment="1">
      <alignment vertical="center"/>
    </xf>
    <xf numFmtId="0" fontId="3" fillId="12" borderId="0" xfId="6" applyFill="1"/>
    <xf numFmtId="44" fontId="3" fillId="12" borderId="0" xfId="6" applyNumberFormat="1" applyFill="1"/>
    <xf numFmtId="0" fontId="0" fillId="9" borderId="0" xfId="0" applyFill="1" applyAlignment="1">
      <alignment vertical="center"/>
    </xf>
    <xf numFmtId="164" fontId="0" fillId="9" borderId="0" xfId="0" applyNumberFormat="1" applyFill="1" applyAlignment="1">
      <alignment vertical="center"/>
    </xf>
    <xf numFmtId="164" fontId="10" fillId="9" borderId="18" xfId="0" applyNumberFormat="1" applyFont="1" applyFill="1" applyBorder="1" applyAlignment="1">
      <alignment vertical="center"/>
    </xf>
    <xf numFmtId="0" fontId="10" fillId="9" borderId="0" xfId="0" applyFont="1" applyFill="1" applyAlignment="1">
      <alignment vertical="center"/>
    </xf>
    <xf numFmtId="0" fontId="10" fillId="9" borderId="0" xfId="0" applyFont="1" applyFill="1" applyAlignment="1">
      <alignment horizontal="right" vertical="center"/>
    </xf>
    <xf numFmtId="0" fontId="25" fillId="9" borderId="0" xfId="0" applyFont="1" applyFill="1" applyAlignment="1">
      <alignment horizontal="left" vertical="center"/>
    </xf>
    <xf numFmtId="164" fontId="10" fillId="9" borderId="0" xfId="0" applyNumberFormat="1" applyFont="1" applyFill="1" applyAlignment="1">
      <alignment vertical="center"/>
    </xf>
    <xf numFmtId="0" fontId="12" fillId="9" borderId="0" xfId="0" applyFont="1" applyFill="1" applyAlignment="1">
      <alignment vertical="center"/>
    </xf>
    <xf numFmtId="0" fontId="18" fillId="2" borderId="8" xfId="0" applyFont="1" applyFill="1" applyBorder="1" applyAlignment="1">
      <alignment vertical="center"/>
    </xf>
    <xf numFmtId="0" fontId="3" fillId="2" borderId="13" xfId="0" applyFont="1" applyFill="1" applyBorder="1" applyAlignment="1">
      <alignment vertical="center"/>
    </xf>
    <xf numFmtId="0" fontId="4" fillId="2" borderId="13" xfId="0" applyFont="1" applyFill="1" applyBorder="1" applyAlignment="1">
      <alignment horizontal="right" vertical="center"/>
    </xf>
    <xf numFmtId="164" fontId="4" fillId="2" borderId="6" xfId="1" applyNumberFormat="1" applyFont="1" applyFill="1" applyBorder="1" applyAlignment="1">
      <alignment vertical="center"/>
    </xf>
    <xf numFmtId="0" fontId="0" fillId="2" borderId="25" xfId="0" applyFill="1" applyBorder="1" applyAlignment="1">
      <alignment vertical="center"/>
    </xf>
    <xf numFmtId="4" fontId="0" fillId="0" borderId="0" xfId="0" applyNumberFormat="1"/>
    <xf numFmtId="164" fontId="3" fillId="0" borderId="2" xfId="0" applyNumberFormat="1" applyFont="1" applyBorder="1" applyAlignment="1">
      <alignment vertical="center"/>
    </xf>
    <xf numFmtId="44" fontId="3" fillId="0" borderId="2" xfId="0" applyNumberFormat="1" applyFont="1" applyBorder="1" applyAlignment="1">
      <alignment vertical="center"/>
    </xf>
    <xf numFmtId="164" fontId="3" fillId="0" borderId="5" xfId="3" applyNumberFormat="1" applyFont="1" applyFill="1" applyBorder="1" applyAlignment="1" applyProtection="1">
      <alignment horizontal="right" vertical="center"/>
      <protection locked="0"/>
    </xf>
    <xf numFmtId="0" fontId="0" fillId="0" borderId="0" xfId="0" applyAlignment="1">
      <alignment horizontal="right" vertical="center"/>
    </xf>
    <xf numFmtId="164" fontId="3" fillId="0" borderId="0" xfId="0" applyNumberFormat="1" applyFont="1" applyAlignment="1">
      <alignment vertical="center"/>
    </xf>
    <xf numFmtId="164" fontId="14" fillId="0" borderId="0" xfId="0" applyNumberFormat="1" applyFont="1" applyAlignment="1" applyProtection="1">
      <alignment vertical="center"/>
      <protection locked="0"/>
    </xf>
    <xf numFmtId="0" fontId="6" fillId="10" borderId="43" xfId="6" applyFont="1" applyFill="1" applyBorder="1" applyAlignment="1">
      <alignment horizontal="center" vertical="center" wrapText="1"/>
    </xf>
    <xf numFmtId="0" fontId="28" fillId="0" borderId="0" xfId="0" applyFont="1"/>
    <xf numFmtId="0" fontId="29" fillId="0" borderId="0" xfId="0" applyFont="1" applyAlignment="1">
      <alignment horizontal="center"/>
    </xf>
    <xf numFmtId="0" fontId="29" fillId="0" borderId="0" xfId="0" applyFont="1"/>
    <xf numFmtId="0" fontId="29" fillId="0" borderId="11" xfId="0" applyFont="1" applyBorder="1"/>
    <xf numFmtId="0" fontId="6" fillId="10" borderId="41" xfId="6" applyFont="1" applyFill="1" applyBorder="1" applyAlignment="1">
      <alignment vertical="center"/>
    </xf>
    <xf numFmtId="44" fontId="6" fillId="10" borderId="12" xfId="3" applyFont="1" applyFill="1" applyBorder="1" applyAlignment="1">
      <alignment horizontal="center" vertical="center" wrapText="1"/>
    </xf>
    <xf numFmtId="44" fontId="0" fillId="10" borderId="12" xfId="3" applyFont="1" applyFill="1" applyBorder="1"/>
    <xf numFmtId="44" fontId="6" fillId="10" borderId="43" xfId="3" applyFont="1" applyFill="1" applyBorder="1"/>
    <xf numFmtId="44" fontId="0" fillId="10" borderId="50" xfId="3" applyFont="1" applyFill="1" applyBorder="1"/>
    <xf numFmtId="44" fontId="0" fillId="10" borderId="3" xfId="3" applyFont="1" applyFill="1" applyBorder="1"/>
    <xf numFmtId="44" fontId="6" fillId="10" borderId="55" xfId="6" applyNumberFormat="1" applyFont="1" applyFill="1" applyBorder="1"/>
    <xf numFmtId="44" fontId="3" fillId="10" borderId="48" xfId="6" applyNumberFormat="1" applyFill="1" applyBorder="1"/>
    <xf numFmtId="44" fontId="0" fillId="10" borderId="49" xfId="3" applyFont="1" applyFill="1" applyBorder="1"/>
    <xf numFmtId="0" fontId="2" fillId="10" borderId="56" xfId="6" applyFont="1" applyFill="1" applyBorder="1" applyAlignment="1">
      <alignment vertical="center"/>
    </xf>
    <xf numFmtId="0" fontId="6" fillId="10" borderId="17" xfId="6" applyFont="1" applyFill="1" applyBorder="1" applyAlignment="1">
      <alignment horizontal="center" vertical="center" wrapText="1"/>
    </xf>
    <xf numFmtId="0" fontId="3" fillId="0" borderId="17" xfId="6" applyBorder="1" applyProtection="1">
      <protection locked="0"/>
    </xf>
    <xf numFmtId="44" fontId="3" fillId="0" borderId="17" xfId="6" applyNumberFormat="1" applyBorder="1" applyProtection="1">
      <protection locked="0"/>
    </xf>
    <xf numFmtId="44" fontId="0" fillId="0" borderId="12" xfId="3" applyFont="1" applyFill="1" applyBorder="1" applyProtection="1">
      <protection locked="0"/>
    </xf>
    <xf numFmtId="0" fontId="17" fillId="0" borderId="0" xfId="0" applyFont="1"/>
    <xf numFmtId="164" fontId="0" fillId="0" borderId="0" xfId="0" applyNumberFormat="1"/>
    <xf numFmtId="0" fontId="10" fillId="0" borderId="11" xfId="0" applyFont="1" applyBorder="1" applyAlignment="1">
      <alignment horizontal="center" vertical="center" wrapText="1"/>
    </xf>
    <xf numFmtId="0" fontId="10" fillId="0" borderId="7" xfId="0" applyFont="1" applyBorder="1" applyAlignment="1">
      <alignment horizontal="center" vertical="center" wrapText="1"/>
    </xf>
    <xf numFmtId="0" fontId="0" fillId="0" borderId="10" xfId="0" applyBorder="1" applyAlignment="1">
      <alignment horizontal="center" vertical="center"/>
    </xf>
    <xf numFmtId="164" fontId="0" fillId="0" borderId="10" xfId="1" applyNumberFormat="1" applyFont="1" applyBorder="1"/>
    <xf numFmtId="0" fontId="0" fillId="0" borderId="57" xfId="0" applyBorder="1" applyAlignment="1">
      <alignment horizontal="center"/>
    </xf>
    <xf numFmtId="164" fontId="0" fillId="4" borderId="19" xfId="1" applyNumberFormat="1" applyFont="1" applyFill="1" applyBorder="1"/>
    <xf numFmtId="0" fontId="0" fillId="0" borderId="11" xfId="0" applyBorder="1" applyAlignment="1">
      <alignment horizontal="center" vertical="center"/>
    </xf>
    <xf numFmtId="164" fontId="0" fillId="0" borderId="0" xfId="1" applyNumberFormat="1" applyFont="1"/>
    <xf numFmtId="164" fontId="0" fillId="0" borderId="11" xfId="1" applyNumberFormat="1" applyFont="1" applyBorder="1"/>
    <xf numFmtId="0" fontId="10" fillId="10" borderId="0" xfId="0" applyFont="1" applyFill="1"/>
    <xf numFmtId="0" fontId="12" fillId="0" borderId="10" xfId="0" applyFont="1" applyBorder="1" applyAlignment="1">
      <alignment horizontal="center" vertical="center"/>
    </xf>
    <xf numFmtId="165" fontId="16" fillId="4" borderId="23" xfId="2" applyNumberFormat="1" applyFont="1" applyFill="1" applyBorder="1" applyAlignment="1">
      <alignment horizontal="center" vertical="center" wrapText="1"/>
    </xf>
    <xf numFmtId="165" fontId="16" fillId="4" borderId="24" xfId="2" applyNumberFormat="1" applyFont="1" applyFill="1" applyBorder="1" applyAlignment="1">
      <alignment horizontal="center" vertical="center" wrapText="1"/>
    </xf>
    <xf numFmtId="165" fontId="16" fillId="4" borderId="22" xfId="2" applyNumberFormat="1" applyFont="1" applyFill="1" applyBorder="1" applyAlignment="1">
      <alignment horizontal="center" vertical="center" wrapText="1"/>
    </xf>
    <xf numFmtId="0" fontId="4" fillId="0" borderId="0" xfId="6" applyFont="1"/>
    <xf numFmtId="164" fontId="4" fillId="0" borderId="0" xfId="6" applyNumberFormat="1" applyFont="1"/>
    <xf numFmtId="0" fontId="0" fillId="9" borderId="0" xfId="0" applyFill="1" applyAlignment="1">
      <alignment horizontal="right" vertical="center"/>
    </xf>
    <xf numFmtId="164" fontId="12" fillId="9" borderId="0" xfId="0" applyNumberFormat="1" applyFont="1" applyFill="1" applyAlignment="1">
      <alignment horizontal="right" vertical="center"/>
    </xf>
    <xf numFmtId="0" fontId="0" fillId="9" borderId="8" xfId="0" applyFill="1" applyBorder="1" applyAlignment="1">
      <alignment vertical="center"/>
    </xf>
    <xf numFmtId="0" fontId="0" fillId="9" borderId="8" xfId="0" applyFill="1" applyBorder="1" applyAlignment="1">
      <alignment horizontal="right" vertical="center"/>
    </xf>
    <xf numFmtId="164" fontId="12" fillId="9" borderId="8" xfId="0" applyNumberFormat="1" applyFont="1" applyFill="1" applyBorder="1" applyAlignment="1">
      <alignment horizontal="right" vertical="center"/>
    </xf>
    <xf numFmtId="0" fontId="10" fillId="9" borderId="8" xfId="0" applyFont="1" applyFill="1" applyBorder="1" applyAlignment="1">
      <alignment horizontal="right" vertical="center"/>
    </xf>
    <xf numFmtId="164" fontId="10" fillId="9" borderId="0" xfId="0" applyNumberFormat="1" applyFont="1" applyFill="1" applyAlignment="1">
      <alignment horizontal="right" vertical="center"/>
    </xf>
    <xf numFmtId="164" fontId="0" fillId="9" borderId="8" xfId="0" applyNumberFormat="1" applyFill="1" applyBorder="1" applyAlignment="1">
      <alignment vertical="center"/>
    </xf>
    <xf numFmtId="0" fontId="0" fillId="4" borderId="11" xfId="0" applyFill="1" applyBorder="1" applyAlignment="1">
      <alignment vertical="center"/>
    </xf>
    <xf numFmtId="164" fontId="12" fillId="13" borderId="0" xfId="0" applyNumberFormat="1" applyFont="1" applyFill="1" applyAlignment="1">
      <alignment horizontal="right" vertical="center"/>
    </xf>
    <xf numFmtId="0" fontId="0" fillId="13" borderId="0" xfId="0" applyFill="1" applyAlignment="1">
      <alignment horizontal="right" vertical="center"/>
    </xf>
    <xf numFmtId="0" fontId="10" fillId="13" borderId="0" xfId="0" applyFont="1" applyFill="1" applyAlignment="1">
      <alignment horizontal="right" vertical="center"/>
    </xf>
    <xf numFmtId="0" fontId="2" fillId="4" borderId="0" xfId="0" applyFont="1" applyFill="1" applyAlignment="1">
      <alignment vertical="center"/>
    </xf>
    <xf numFmtId="0" fontId="3" fillId="4" borderId="0" xfId="0" applyFont="1" applyFill="1" applyAlignment="1">
      <alignment vertical="center"/>
    </xf>
    <xf numFmtId="0" fontId="3" fillId="4" borderId="0" xfId="0" quotePrefix="1" applyFont="1" applyFill="1" applyAlignment="1">
      <alignment vertical="center"/>
    </xf>
    <xf numFmtId="164" fontId="10" fillId="9" borderId="13" xfId="0" applyNumberFormat="1" applyFont="1" applyFill="1" applyBorder="1" applyAlignment="1">
      <alignment vertical="center"/>
    </xf>
    <xf numFmtId="44" fontId="3" fillId="4" borderId="0" xfId="0" applyNumberFormat="1" applyFont="1" applyFill="1" applyAlignment="1">
      <alignment vertical="center"/>
    </xf>
    <xf numFmtId="0" fontId="28" fillId="4" borderId="0" xfId="0" applyFont="1" applyFill="1" applyAlignment="1">
      <alignment vertical="center"/>
    </xf>
    <xf numFmtId="0" fontId="30" fillId="0" borderId="1" xfId="0" applyFont="1" applyBorder="1" applyAlignment="1">
      <alignment vertical="center"/>
    </xf>
    <xf numFmtId="6" fontId="0" fillId="0" borderId="0" xfId="0" applyNumberFormat="1" applyAlignment="1">
      <alignment vertical="center"/>
    </xf>
    <xf numFmtId="167" fontId="29" fillId="0" borderId="0" xfId="0" applyNumberFormat="1" applyFont="1" applyAlignment="1">
      <alignment horizontal="center"/>
    </xf>
    <xf numFmtId="0" fontId="31" fillId="0" borderId="11" xfId="0" applyFont="1" applyBorder="1" applyAlignment="1">
      <alignment vertical="top"/>
    </xf>
    <xf numFmtId="0" fontId="31" fillId="0" borderId="11" xfId="0" applyFont="1" applyBorder="1" applyAlignment="1">
      <alignment horizontal="center" vertical="top"/>
    </xf>
    <xf numFmtId="0" fontId="31" fillId="0" borderId="11" xfId="0" applyFont="1" applyBorder="1" applyAlignment="1">
      <alignment horizontal="center" vertical="top" wrapText="1"/>
    </xf>
    <xf numFmtId="0" fontId="29" fillId="0" borderId="11" xfId="0" applyFont="1" applyBorder="1" applyAlignment="1">
      <alignment horizontal="center"/>
    </xf>
    <xf numFmtId="44" fontId="29" fillId="0" borderId="11" xfId="1" applyFont="1" applyBorder="1" applyAlignment="1">
      <alignment horizontal="center"/>
    </xf>
    <xf numFmtId="167" fontId="31" fillId="4" borderId="11" xfId="0" applyNumberFormat="1" applyFont="1" applyFill="1" applyBorder="1" applyAlignment="1">
      <alignment horizontal="center" vertical="top" wrapText="1"/>
    </xf>
    <xf numFmtId="167" fontId="31" fillId="4" borderId="11" xfId="1" applyNumberFormat="1" applyFont="1" applyFill="1" applyBorder="1" applyAlignment="1">
      <alignment horizontal="center"/>
    </xf>
    <xf numFmtId="44" fontId="3" fillId="12" borderId="0" xfId="6" applyNumberFormat="1" applyFill="1" applyAlignment="1">
      <alignment vertical="center"/>
    </xf>
    <xf numFmtId="0" fontId="2" fillId="4" borderId="0" xfId="6" applyFont="1" applyFill="1" applyAlignment="1">
      <alignment vertical="center"/>
    </xf>
    <xf numFmtId="44" fontId="2" fillId="4" borderId="0" xfId="6" applyNumberFormat="1" applyFont="1" applyFill="1"/>
    <xf numFmtId="44" fontId="3" fillId="0" borderId="0" xfId="1" applyFont="1" applyAlignment="1">
      <alignment horizontal="center" vertical="center"/>
    </xf>
    <xf numFmtId="44" fontId="0" fillId="0" borderId="0" xfId="1" applyFont="1" applyFill="1" applyBorder="1" applyAlignment="1" applyProtection="1">
      <alignment horizontal="center" vertical="center"/>
    </xf>
    <xf numFmtId="0" fontId="3" fillId="12" borderId="0" xfId="6" applyFill="1" applyProtection="1">
      <protection locked="0"/>
    </xf>
    <xf numFmtId="0" fontId="10" fillId="4" borderId="0" xfId="0" applyFont="1" applyFill="1"/>
    <xf numFmtId="44" fontId="3" fillId="12" borderId="0" xfId="6" applyNumberFormat="1" applyFill="1" applyAlignment="1">
      <alignment horizontal="center" vertical="center"/>
    </xf>
    <xf numFmtId="0" fontId="3" fillId="0" borderId="0" xfId="6" applyAlignment="1" applyProtection="1">
      <alignment horizontal="center"/>
      <protection locked="0"/>
    </xf>
    <xf numFmtId="16" fontId="3" fillId="0" borderId="0" xfId="6" quotePrefix="1" applyNumberFormat="1"/>
    <xf numFmtId="0" fontId="3" fillId="0" borderId="8" xfId="0" quotePrefix="1" applyFont="1" applyBorder="1" applyAlignment="1">
      <alignment horizontal="center" vertical="center"/>
    </xf>
    <xf numFmtId="164" fontId="6" fillId="7" borderId="14" xfId="3" applyNumberFormat="1" applyFont="1" applyFill="1" applyBorder="1" applyAlignment="1">
      <alignment vertical="center"/>
    </xf>
    <xf numFmtId="164" fontId="6" fillId="7" borderId="15" xfId="3" applyNumberFormat="1" applyFont="1" applyFill="1" applyBorder="1" applyAlignment="1">
      <alignment vertical="center"/>
    </xf>
    <xf numFmtId="164" fontId="6" fillId="7" borderId="5" xfId="0" applyNumberFormat="1" applyFont="1" applyFill="1" applyBorder="1" applyAlignment="1">
      <alignment horizontal="center" vertical="center"/>
    </xf>
    <xf numFmtId="164" fontId="6" fillId="7" borderId="6" xfId="0" applyNumberFormat="1" applyFont="1" applyFill="1" applyBorder="1" applyAlignment="1">
      <alignment horizontal="center" vertical="center"/>
    </xf>
    <xf numFmtId="164" fontId="3" fillId="0" borderId="5" xfId="1" applyNumberFormat="1" applyFont="1" applyFill="1" applyBorder="1" applyAlignment="1" applyProtection="1">
      <alignment vertical="center"/>
      <protection locked="0"/>
    </xf>
    <xf numFmtId="164" fontId="3" fillId="0" borderId="6" xfId="1" applyNumberFormat="1" applyFont="1" applyFill="1" applyBorder="1" applyAlignment="1" applyProtection="1">
      <alignment vertical="center"/>
      <protection locked="0"/>
    </xf>
    <xf numFmtId="0" fontId="5" fillId="6" borderId="17" xfId="0" applyFont="1" applyFill="1" applyBorder="1" applyAlignment="1">
      <alignment vertical="center"/>
    </xf>
    <xf numFmtId="0" fontId="5" fillId="6" borderId="13" xfId="0" applyFont="1" applyFill="1" applyBorder="1" applyAlignment="1">
      <alignment vertical="center"/>
    </xf>
    <xf numFmtId="0" fontId="5" fillId="6" borderId="6" xfId="0" applyFont="1" applyFill="1" applyBorder="1" applyAlignment="1">
      <alignment vertical="center"/>
    </xf>
    <xf numFmtId="164" fontId="9" fillId="6" borderId="5" xfId="0" applyNumberFormat="1" applyFont="1" applyFill="1" applyBorder="1" applyAlignment="1" applyProtection="1">
      <alignment vertical="center"/>
      <protection locked="0"/>
    </xf>
    <xf numFmtId="164" fontId="9" fillId="6" borderId="6" xfId="0" applyNumberFormat="1" applyFont="1" applyFill="1" applyBorder="1" applyAlignment="1" applyProtection="1">
      <alignment vertical="center"/>
      <protection locked="0"/>
    </xf>
    <xf numFmtId="164" fontId="3" fillId="8" borderId="5" xfId="1" applyNumberFormat="1" applyFont="1" applyFill="1" applyBorder="1" applyAlignment="1" applyProtection="1">
      <alignment vertical="center"/>
      <protection locked="0"/>
    </xf>
    <xf numFmtId="164" fontId="3" fillId="8" borderId="6" xfId="1" applyNumberFormat="1" applyFont="1" applyFill="1" applyBorder="1" applyAlignment="1" applyProtection="1">
      <alignment vertical="center"/>
      <protection locked="0"/>
    </xf>
    <xf numFmtId="0" fontId="3" fillId="8" borderId="17" xfId="0" applyFont="1" applyFill="1" applyBorder="1" applyAlignment="1" applyProtection="1">
      <alignment vertical="center"/>
      <protection locked="0"/>
    </xf>
    <xf numFmtId="0" fontId="3" fillId="8" borderId="13" xfId="0" applyFont="1" applyFill="1" applyBorder="1" applyAlignment="1" applyProtection="1">
      <alignment vertical="center"/>
      <protection locked="0"/>
    </xf>
    <xf numFmtId="0" fontId="3" fillId="8" borderId="6" xfId="0" applyFont="1" applyFill="1" applyBorder="1" applyAlignment="1" applyProtection="1">
      <alignment vertical="center"/>
      <protection locked="0"/>
    </xf>
    <xf numFmtId="164" fontId="3" fillId="8" borderId="5" xfId="1" applyNumberFormat="1" applyFont="1" applyFill="1" applyBorder="1" applyAlignment="1">
      <alignment vertical="center"/>
    </xf>
    <xf numFmtId="164" fontId="3" fillId="8" borderId="6" xfId="1" applyNumberFormat="1" applyFont="1" applyFill="1" applyBorder="1" applyAlignment="1">
      <alignment vertical="center"/>
    </xf>
    <xf numFmtId="164" fontId="6" fillId="6" borderId="5" xfId="0" applyNumberFormat="1" applyFont="1" applyFill="1" applyBorder="1" applyAlignment="1">
      <alignment horizontal="center" vertical="center"/>
    </xf>
    <xf numFmtId="164" fontId="6" fillId="6" borderId="6" xfId="0" applyNumberFormat="1" applyFont="1" applyFill="1" applyBorder="1" applyAlignment="1">
      <alignment horizontal="center" vertical="center"/>
    </xf>
    <xf numFmtId="0" fontId="6" fillId="2" borderId="4"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2" fillId="2" borderId="11" xfId="0" applyFont="1" applyFill="1" applyBorder="1" applyAlignment="1">
      <alignment horizontal="center" vertical="center"/>
    </xf>
    <xf numFmtId="0" fontId="3" fillId="0" borderId="17" xfId="0" applyFont="1" applyBorder="1" applyAlignment="1" applyProtection="1">
      <alignment vertical="center"/>
      <protection locked="0"/>
    </xf>
    <xf numFmtId="0" fontId="3" fillId="0" borderId="13" xfId="0" applyFont="1" applyBorder="1" applyAlignment="1" applyProtection="1">
      <alignment vertical="center"/>
      <protection locked="0"/>
    </xf>
    <xf numFmtId="0" fontId="3" fillId="0" borderId="6" xfId="0" applyFont="1" applyBorder="1" applyAlignment="1" applyProtection="1">
      <alignment vertical="center"/>
      <protection locked="0"/>
    </xf>
    <xf numFmtId="0" fontId="4" fillId="0" borderId="17"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4" fillId="0" borderId="6" xfId="0" applyFont="1" applyBorder="1" applyAlignment="1" applyProtection="1">
      <alignment vertical="center"/>
      <protection locked="0"/>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0" xfId="0" applyFont="1" applyFill="1" applyBorder="1" applyAlignment="1">
      <alignment horizontal="center" vertical="center"/>
    </xf>
    <xf numFmtId="164" fontId="6" fillId="5" borderId="5" xfId="0" applyNumberFormat="1" applyFont="1" applyFill="1" applyBorder="1" applyAlignment="1">
      <alignment horizontal="center" vertical="center"/>
    </xf>
    <xf numFmtId="164" fontId="6" fillId="5" borderId="6" xfId="0" applyNumberFormat="1" applyFont="1" applyFill="1" applyBorder="1" applyAlignment="1">
      <alignment horizontal="center" vertical="center"/>
    </xf>
    <xf numFmtId="164" fontId="6" fillId="5" borderId="14" xfId="3" applyNumberFormat="1" applyFont="1" applyFill="1" applyBorder="1" applyAlignment="1">
      <alignment vertical="center"/>
    </xf>
    <xf numFmtId="164" fontId="6" fillId="5" borderId="15" xfId="3" applyNumberFormat="1" applyFont="1" applyFill="1" applyBorder="1" applyAlignment="1">
      <alignment vertical="center"/>
    </xf>
    <xf numFmtId="0" fontId="2" fillId="6" borderId="17" xfId="0" applyFont="1" applyFill="1" applyBorder="1" applyAlignment="1" applyProtection="1">
      <alignment vertical="center"/>
      <protection locked="0"/>
    </xf>
    <xf numFmtId="0" fontId="2" fillId="6" borderId="13" xfId="0" applyFont="1" applyFill="1" applyBorder="1" applyAlignment="1" applyProtection="1">
      <alignment vertical="center"/>
      <protection locked="0"/>
    </xf>
    <xf numFmtId="0" fontId="2" fillId="6" borderId="6" xfId="0" applyFont="1" applyFill="1" applyBorder="1" applyAlignment="1" applyProtection="1">
      <alignment vertical="center"/>
      <protection locked="0"/>
    </xf>
    <xf numFmtId="0" fontId="2" fillId="7" borderId="17" xfId="0" applyFont="1" applyFill="1" applyBorder="1" applyAlignment="1">
      <alignment vertical="center"/>
    </xf>
    <xf numFmtId="0" fontId="2" fillId="7" borderId="13" xfId="0" applyFont="1" applyFill="1" applyBorder="1" applyAlignment="1">
      <alignment vertical="center"/>
    </xf>
    <xf numFmtId="0" fontId="2" fillId="7" borderId="6" xfId="0" applyFont="1" applyFill="1" applyBorder="1" applyAlignment="1">
      <alignment vertical="center"/>
    </xf>
    <xf numFmtId="0" fontId="5" fillId="7" borderId="17" xfId="0" applyFont="1" applyFill="1" applyBorder="1" applyAlignment="1">
      <alignment horizontal="right" vertical="center"/>
    </xf>
    <xf numFmtId="0" fontId="5" fillId="7" borderId="13" xfId="0" applyFont="1" applyFill="1" applyBorder="1" applyAlignment="1">
      <alignment horizontal="right" vertical="center"/>
    </xf>
    <xf numFmtId="0" fontId="5" fillId="7" borderId="6" xfId="0" applyFont="1" applyFill="1" applyBorder="1" applyAlignment="1">
      <alignment horizontal="right" vertical="center"/>
    </xf>
    <xf numFmtId="164" fontId="6" fillId="3" borderId="14" xfId="3" applyNumberFormat="1" applyFont="1" applyFill="1" applyBorder="1" applyAlignment="1">
      <alignment vertical="center"/>
    </xf>
    <xf numFmtId="164" fontId="6" fillId="3" borderId="15" xfId="3" applyNumberFormat="1" applyFont="1" applyFill="1" applyBorder="1" applyAlignment="1">
      <alignment vertical="center"/>
    </xf>
    <xf numFmtId="164" fontId="2" fillId="6" borderId="14" xfId="0" applyNumberFormat="1" applyFont="1" applyFill="1" applyBorder="1" applyAlignment="1">
      <alignment vertical="center"/>
    </xf>
    <xf numFmtId="164" fontId="2" fillId="6" borderId="15" xfId="0" applyNumberFormat="1" applyFont="1" applyFill="1" applyBorder="1" applyAlignment="1">
      <alignment vertical="center"/>
    </xf>
    <xf numFmtId="164" fontId="5" fillId="6" borderId="5" xfId="0" applyNumberFormat="1" applyFont="1" applyFill="1" applyBorder="1" applyAlignment="1" applyProtection="1">
      <alignment vertical="center"/>
      <protection locked="0"/>
    </xf>
    <xf numFmtId="164" fontId="5" fillId="6" borderId="6" xfId="0" applyNumberFormat="1" applyFont="1" applyFill="1" applyBorder="1" applyAlignment="1" applyProtection="1">
      <alignment vertical="center"/>
      <protection locked="0"/>
    </xf>
    <xf numFmtId="0" fontId="16" fillId="9" borderId="5" xfId="0" applyFont="1" applyFill="1" applyBorder="1" applyAlignment="1">
      <alignment horizontal="center" vertical="center" wrapText="1"/>
    </xf>
    <xf numFmtId="0" fontId="16" fillId="9" borderId="13" xfId="0" applyFont="1" applyFill="1" applyBorder="1" applyAlignment="1">
      <alignment horizontal="center" vertical="center" wrapText="1"/>
    </xf>
    <xf numFmtId="0" fontId="16" fillId="9" borderId="6" xfId="0" applyFont="1" applyFill="1" applyBorder="1" applyAlignment="1">
      <alignment horizontal="center" vertical="center" wrapText="1"/>
    </xf>
    <xf numFmtId="164" fontId="8" fillId="6" borderId="5" xfId="0" applyNumberFormat="1" applyFont="1" applyFill="1" applyBorder="1" applyAlignment="1">
      <alignment vertical="center"/>
    </xf>
    <xf numFmtId="164" fontId="8" fillId="6" borderId="6" xfId="0" applyNumberFormat="1" applyFont="1" applyFill="1" applyBorder="1" applyAlignment="1">
      <alignment vertical="center"/>
    </xf>
    <xf numFmtId="164" fontId="8" fillId="6" borderId="25" xfId="0" applyNumberFormat="1" applyFont="1" applyFill="1" applyBorder="1" applyAlignment="1">
      <alignment vertical="center"/>
    </xf>
    <xf numFmtId="164" fontId="8" fillId="6" borderId="21" xfId="0" applyNumberFormat="1" applyFont="1" applyFill="1" applyBorder="1" applyAlignment="1">
      <alignment vertical="center"/>
    </xf>
    <xf numFmtId="164" fontId="5" fillId="2" borderId="14" xfId="3" applyNumberFormat="1" applyFont="1" applyFill="1" applyBorder="1" applyAlignment="1">
      <alignment vertical="center"/>
    </xf>
    <xf numFmtId="164" fontId="5" fillId="2" borderId="15" xfId="3" applyNumberFormat="1" applyFont="1" applyFill="1" applyBorder="1" applyAlignment="1">
      <alignment vertical="center"/>
    </xf>
    <xf numFmtId="164" fontId="8" fillId="6" borderId="5" xfId="0" applyNumberFormat="1" applyFont="1" applyFill="1" applyBorder="1" applyAlignment="1" applyProtection="1">
      <alignment vertical="center"/>
      <protection locked="0"/>
    </xf>
    <xf numFmtId="164" fontId="8" fillId="6" borderId="6" xfId="0" applyNumberFormat="1" applyFont="1" applyFill="1" applyBorder="1" applyAlignment="1" applyProtection="1">
      <alignment vertical="center"/>
      <protection locked="0"/>
    </xf>
    <xf numFmtId="164" fontId="6" fillId="3" borderId="5" xfId="0" applyNumberFormat="1" applyFont="1" applyFill="1" applyBorder="1" applyAlignment="1">
      <alignment horizontal="center" vertical="center"/>
    </xf>
    <xf numFmtId="164" fontId="6" fillId="3" borderId="6" xfId="0" applyNumberFormat="1" applyFont="1" applyFill="1" applyBorder="1" applyAlignment="1">
      <alignment horizontal="center" vertical="center"/>
    </xf>
    <xf numFmtId="166" fontId="3" fillId="0" borderId="5" xfId="1" applyNumberFormat="1" applyFont="1" applyFill="1" applyBorder="1" applyAlignment="1" applyProtection="1">
      <alignment vertical="center"/>
      <protection locked="0"/>
    </xf>
    <xf numFmtId="166" fontId="3" fillId="0" borderId="6" xfId="1" applyNumberFormat="1" applyFont="1" applyFill="1" applyBorder="1" applyAlignment="1" applyProtection="1">
      <alignment vertical="center"/>
      <protection locked="0"/>
    </xf>
    <xf numFmtId="0" fontId="6" fillId="10" borderId="30" xfId="6" applyFont="1" applyFill="1" applyBorder="1" applyAlignment="1">
      <alignment horizontal="center" vertical="center"/>
    </xf>
    <xf numFmtId="0" fontId="6" fillId="10" borderId="31" xfId="6" applyFont="1" applyFill="1" applyBorder="1" applyAlignment="1">
      <alignment horizontal="center" vertical="center"/>
    </xf>
    <xf numFmtId="0" fontId="6" fillId="10" borderId="32" xfId="6" applyFont="1" applyFill="1" applyBorder="1" applyAlignment="1">
      <alignment horizontal="center" vertical="center"/>
    </xf>
    <xf numFmtId="0" fontId="6" fillId="10" borderId="32" xfId="6" applyFont="1" applyFill="1" applyBorder="1" applyAlignment="1">
      <alignment horizontal="center"/>
    </xf>
    <xf numFmtId="0" fontId="6" fillId="10" borderId="30" xfId="6" applyFont="1" applyFill="1" applyBorder="1" applyAlignment="1">
      <alignment horizontal="center"/>
    </xf>
    <xf numFmtId="0" fontId="6" fillId="10" borderId="31" xfId="6" applyFont="1" applyFill="1" applyBorder="1" applyAlignment="1">
      <alignment horizontal="center"/>
    </xf>
    <xf numFmtId="0" fontId="6" fillId="10" borderId="40" xfId="6" applyFont="1" applyFill="1" applyBorder="1" applyAlignment="1">
      <alignment horizontal="center" vertical="center" wrapText="1"/>
    </xf>
    <xf numFmtId="0" fontId="6" fillId="10" borderId="43" xfId="6" applyFont="1" applyFill="1" applyBorder="1" applyAlignment="1">
      <alignment horizontal="center" vertical="center" wrapText="1"/>
    </xf>
    <xf numFmtId="0" fontId="6" fillId="10" borderId="41" xfId="6" applyFont="1" applyFill="1" applyBorder="1" applyAlignment="1">
      <alignment horizontal="center" vertical="center"/>
    </xf>
    <xf numFmtId="0" fontId="6" fillId="10" borderId="39" xfId="6" applyFont="1" applyFill="1" applyBorder="1" applyAlignment="1">
      <alignment horizontal="center" vertical="center"/>
    </xf>
    <xf numFmtId="0" fontId="6" fillId="10" borderId="40" xfId="6" applyFont="1" applyFill="1" applyBorder="1" applyAlignment="1">
      <alignment horizontal="center" vertical="center"/>
    </xf>
    <xf numFmtId="0" fontId="6" fillId="10" borderId="51" xfId="6" applyFont="1" applyFill="1" applyBorder="1" applyAlignment="1">
      <alignment horizontal="center" vertical="center"/>
    </xf>
    <xf numFmtId="0" fontId="6" fillId="10" borderId="52" xfId="6" applyFont="1" applyFill="1" applyBorder="1" applyAlignment="1">
      <alignment horizontal="center" vertical="center"/>
    </xf>
    <xf numFmtId="0" fontId="6" fillId="10" borderId="54" xfId="6" applyFont="1" applyFill="1" applyBorder="1" applyAlignment="1">
      <alignment horizontal="center" vertical="center"/>
    </xf>
    <xf numFmtId="0" fontId="6" fillId="10" borderId="12" xfId="6" applyFont="1" applyFill="1" applyBorder="1" applyAlignment="1">
      <alignment horizontal="center" vertical="center"/>
    </xf>
    <xf numFmtId="0" fontId="32" fillId="11" borderId="0" xfId="0" applyFont="1" applyFill="1" applyAlignment="1">
      <alignment vertical="center"/>
    </xf>
    <xf numFmtId="44" fontId="2" fillId="0" borderId="0" xfId="0" applyNumberFormat="1" applyFont="1" applyAlignment="1">
      <alignment vertical="center"/>
    </xf>
    <xf numFmtId="44" fontId="2" fillId="12" borderId="0" xfId="0" applyNumberFormat="1" applyFont="1" applyFill="1" applyAlignment="1">
      <alignment vertical="center"/>
    </xf>
    <xf numFmtId="0" fontId="2" fillId="12" borderId="0" xfId="0" applyFont="1" applyFill="1" applyBorder="1" applyAlignment="1" applyProtection="1">
      <alignment vertical="center"/>
      <protection locked="0"/>
    </xf>
    <xf numFmtId="0" fontId="25" fillId="11" borderId="0" xfId="0" applyFont="1" applyFill="1" applyAlignment="1">
      <alignment vertical="center"/>
    </xf>
    <xf numFmtId="164" fontId="5" fillId="6" borderId="32" xfId="0" applyNumberFormat="1" applyFont="1" applyFill="1" applyBorder="1" applyAlignment="1" applyProtection="1">
      <alignment vertical="center"/>
      <protection locked="0"/>
    </xf>
    <xf numFmtId="164" fontId="5" fillId="6" borderId="34" xfId="0" applyNumberFormat="1" applyFont="1" applyFill="1" applyBorder="1" applyAlignment="1" applyProtection="1">
      <alignment vertical="center"/>
      <protection locked="0"/>
    </xf>
    <xf numFmtId="164" fontId="5" fillId="9" borderId="30" xfId="0" applyNumberFormat="1" applyFont="1" applyFill="1" applyBorder="1" applyAlignment="1" applyProtection="1">
      <alignment vertical="center"/>
      <protection locked="0"/>
    </xf>
    <xf numFmtId="164" fontId="5" fillId="6" borderId="58" xfId="0" applyNumberFormat="1" applyFont="1" applyFill="1" applyBorder="1" applyAlignment="1" applyProtection="1">
      <alignment vertical="center"/>
      <protection locked="0"/>
    </xf>
    <xf numFmtId="164" fontId="5" fillId="6" borderId="30" xfId="0" applyNumberFormat="1" applyFont="1" applyFill="1" applyBorder="1" applyAlignment="1" applyProtection="1">
      <alignment vertical="center"/>
      <protection locked="0"/>
    </xf>
    <xf numFmtId="164" fontId="5" fillId="6" borderId="31" xfId="0" applyNumberFormat="1" applyFont="1" applyFill="1" applyBorder="1" applyAlignment="1" applyProtection="1">
      <alignment vertical="center"/>
      <protection locked="0"/>
    </xf>
  </cellXfs>
  <cellStyles count="9">
    <cellStyle name="Comma" xfId="5" builtinId="3"/>
    <cellStyle name="Currency" xfId="1" builtinId="4"/>
    <cellStyle name="Currency 2 2" xfId="3" xr:uid="{00000000-0005-0000-0000-000002000000}"/>
    <cellStyle name="Normal" xfId="0" builtinId="0"/>
    <cellStyle name="Normal 2" xfId="6" xr:uid="{00000000-0005-0000-0000-000004000000}"/>
    <cellStyle name="Normal 3" xfId="8" xr:uid="{00000000-0005-0000-0000-000005000000}"/>
    <cellStyle name="Normal_Salary coverage 08-09" xfId="7" xr:uid="{00000000-0005-0000-0000-000006000000}"/>
    <cellStyle name="Percent" xfId="2" builtinId="5"/>
    <cellStyle name="Percent 2 2" xfId="4"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103517</xdr:colOff>
          <xdr:row>8</xdr:row>
          <xdr:rowOff>258792</xdr:rowOff>
        </xdr:from>
        <xdr:to>
          <xdr:col>1</xdr:col>
          <xdr:colOff>345057</xdr:colOff>
          <xdr:row>10</xdr:row>
          <xdr:rowOff>1</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9</xdr:row>
          <xdr:rowOff>181155</xdr:rowOff>
        </xdr:from>
        <xdr:to>
          <xdr:col>1</xdr:col>
          <xdr:colOff>345057</xdr:colOff>
          <xdr:row>10</xdr:row>
          <xdr:rowOff>181156</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10</xdr:row>
          <xdr:rowOff>181155</xdr:rowOff>
        </xdr:from>
        <xdr:to>
          <xdr:col>1</xdr:col>
          <xdr:colOff>345057</xdr:colOff>
          <xdr:row>11</xdr:row>
          <xdr:rowOff>181154</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12</xdr:row>
          <xdr:rowOff>0</xdr:rowOff>
        </xdr:from>
        <xdr:to>
          <xdr:col>1</xdr:col>
          <xdr:colOff>345057</xdr:colOff>
          <xdr:row>13</xdr:row>
          <xdr:rowOff>8626</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11</xdr:row>
          <xdr:rowOff>181155</xdr:rowOff>
        </xdr:from>
        <xdr:to>
          <xdr:col>1</xdr:col>
          <xdr:colOff>345057</xdr:colOff>
          <xdr:row>13</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17</xdr:row>
          <xdr:rowOff>181155</xdr:rowOff>
        </xdr:from>
        <xdr:to>
          <xdr:col>1</xdr:col>
          <xdr:colOff>345057</xdr:colOff>
          <xdr:row>19</xdr:row>
          <xdr:rowOff>9585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12</xdr:row>
          <xdr:rowOff>181155</xdr:rowOff>
        </xdr:from>
        <xdr:to>
          <xdr:col>1</xdr:col>
          <xdr:colOff>345057</xdr:colOff>
          <xdr:row>14</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16</xdr:row>
          <xdr:rowOff>181155</xdr:rowOff>
        </xdr:from>
        <xdr:to>
          <xdr:col>1</xdr:col>
          <xdr:colOff>345057</xdr:colOff>
          <xdr:row>19</xdr:row>
          <xdr:rowOff>9585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14</xdr:row>
          <xdr:rowOff>181155</xdr:rowOff>
        </xdr:from>
        <xdr:to>
          <xdr:col>1</xdr:col>
          <xdr:colOff>345057</xdr:colOff>
          <xdr:row>19</xdr:row>
          <xdr:rowOff>9585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14</xdr:row>
          <xdr:rowOff>181155</xdr:rowOff>
        </xdr:from>
        <xdr:to>
          <xdr:col>1</xdr:col>
          <xdr:colOff>345057</xdr:colOff>
          <xdr:row>19</xdr:row>
          <xdr:rowOff>9585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13</xdr:row>
          <xdr:rowOff>181155</xdr:rowOff>
        </xdr:from>
        <xdr:to>
          <xdr:col>1</xdr:col>
          <xdr:colOff>345057</xdr:colOff>
          <xdr:row>19</xdr:row>
          <xdr:rowOff>7668</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15</xdr:row>
          <xdr:rowOff>172528</xdr:rowOff>
        </xdr:from>
        <xdr:to>
          <xdr:col>1</xdr:col>
          <xdr:colOff>345057</xdr:colOff>
          <xdr:row>19</xdr:row>
          <xdr:rowOff>9585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1</xdr:colOff>
      <xdr:row>19</xdr:row>
      <xdr:rowOff>1</xdr:rowOff>
    </xdr:from>
    <xdr:to>
      <xdr:col>5</xdr:col>
      <xdr:colOff>781051</xdr:colOff>
      <xdr:row>31</xdr:row>
      <xdr:rowOff>171451</xdr:rowOff>
    </xdr:to>
    <xdr:pic>
      <xdr:nvPicPr>
        <xdr:cNvPr id="4" name="Picture 3">
          <a:extLst>
            <a:ext uri="{FF2B5EF4-FFF2-40B4-BE49-F238E27FC236}">
              <a16:creationId xmlns:a16="http://schemas.microsoft.com/office/drawing/2014/main" id="{4C9802E9-267B-F7D8-3C66-AA0A4225885C}"/>
            </a:ext>
          </a:extLst>
        </xdr:cNvPr>
        <xdr:cNvPicPr>
          <a:picLocks noChangeAspect="1"/>
        </xdr:cNvPicPr>
      </xdr:nvPicPr>
      <xdr:blipFill>
        <a:blip xmlns:r="http://schemas.openxmlformats.org/officeDocument/2006/relationships" r:embed="rId1"/>
        <a:stretch>
          <a:fillRect/>
        </a:stretch>
      </xdr:blipFill>
      <xdr:spPr>
        <a:xfrm>
          <a:off x="1" y="3905251"/>
          <a:ext cx="5238750" cy="24574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103517</xdr:colOff>
          <xdr:row>4</xdr:row>
          <xdr:rowOff>258792</xdr:rowOff>
        </xdr:from>
        <xdr:to>
          <xdr:col>1</xdr:col>
          <xdr:colOff>345057</xdr:colOff>
          <xdr:row>6</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5</xdr:row>
          <xdr:rowOff>181155</xdr:rowOff>
        </xdr:from>
        <xdr:to>
          <xdr:col>1</xdr:col>
          <xdr:colOff>345057</xdr:colOff>
          <xdr:row>6</xdr:row>
          <xdr:rowOff>181155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6</xdr:row>
          <xdr:rowOff>181155</xdr:rowOff>
        </xdr:from>
        <xdr:to>
          <xdr:col>1</xdr:col>
          <xdr:colOff>345057</xdr:colOff>
          <xdr:row>7</xdr:row>
          <xdr:rowOff>181155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9</xdr:row>
          <xdr:rowOff>0</xdr:rowOff>
        </xdr:from>
        <xdr:to>
          <xdr:col>1</xdr:col>
          <xdr:colOff>345057</xdr:colOff>
          <xdr:row>10</xdr:row>
          <xdr:rowOff>8626</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7</xdr:row>
          <xdr:rowOff>181155</xdr:rowOff>
        </xdr:from>
        <xdr:to>
          <xdr:col>1</xdr:col>
          <xdr:colOff>345057</xdr:colOff>
          <xdr:row>9</xdr:row>
          <xdr:rowOff>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10</xdr:row>
          <xdr:rowOff>181155</xdr:rowOff>
        </xdr:from>
        <xdr:to>
          <xdr:col>1</xdr:col>
          <xdr:colOff>345057</xdr:colOff>
          <xdr:row>11</xdr:row>
          <xdr:rowOff>189781</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9</xdr:row>
          <xdr:rowOff>181155</xdr:rowOff>
        </xdr:from>
        <xdr:to>
          <xdr:col>1</xdr:col>
          <xdr:colOff>345057</xdr:colOff>
          <xdr:row>11</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18</xdr:col>
      <xdr:colOff>84668</xdr:colOff>
      <xdr:row>2</xdr:row>
      <xdr:rowOff>1</xdr:rowOff>
    </xdr:from>
    <xdr:to>
      <xdr:col>27</xdr:col>
      <xdr:colOff>599860</xdr:colOff>
      <xdr:row>14</xdr:row>
      <xdr:rowOff>90298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6573501" y="328084"/>
          <a:ext cx="6039693" cy="24292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103517</xdr:colOff>
          <xdr:row>4</xdr:row>
          <xdr:rowOff>258792</xdr:rowOff>
        </xdr:from>
        <xdr:to>
          <xdr:col>1</xdr:col>
          <xdr:colOff>345057</xdr:colOff>
          <xdr:row>6</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5</xdr:row>
          <xdr:rowOff>181155</xdr:rowOff>
        </xdr:from>
        <xdr:to>
          <xdr:col>1</xdr:col>
          <xdr:colOff>345057</xdr:colOff>
          <xdr:row>6</xdr:row>
          <xdr:rowOff>181155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6</xdr:row>
          <xdr:rowOff>181155</xdr:rowOff>
        </xdr:from>
        <xdr:to>
          <xdr:col>1</xdr:col>
          <xdr:colOff>345057</xdr:colOff>
          <xdr:row>7</xdr:row>
          <xdr:rowOff>181155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9</xdr:row>
          <xdr:rowOff>0</xdr:rowOff>
        </xdr:from>
        <xdr:to>
          <xdr:col>1</xdr:col>
          <xdr:colOff>345057</xdr:colOff>
          <xdr:row>10</xdr:row>
          <xdr:rowOff>8626</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7</xdr:row>
          <xdr:rowOff>181155</xdr:rowOff>
        </xdr:from>
        <xdr:to>
          <xdr:col>1</xdr:col>
          <xdr:colOff>345057</xdr:colOff>
          <xdr:row>9</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10</xdr:row>
          <xdr:rowOff>181155</xdr:rowOff>
        </xdr:from>
        <xdr:to>
          <xdr:col>1</xdr:col>
          <xdr:colOff>345057</xdr:colOff>
          <xdr:row>11</xdr:row>
          <xdr:rowOff>189781</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103517</xdr:colOff>
          <xdr:row>9</xdr:row>
          <xdr:rowOff>181155</xdr:rowOff>
        </xdr:from>
        <xdr:to>
          <xdr:col>1</xdr:col>
          <xdr:colOff>345057</xdr:colOff>
          <xdr:row>11</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18</xdr:col>
      <xdr:colOff>169333</xdr:colOff>
      <xdr:row>1</xdr:row>
      <xdr:rowOff>95250</xdr:rowOff>
    </xdr:from>
    <xdr:to>
      <xdr:col>28</xdr:col>
      <xdr:colOff>70691</xdr:colOff>
      <xdr:row>14</xdr:row>
      <xdr:rowOff>58547</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6785166" y="296333"/>
          <a:ext cx="6039692" cy="242921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3.vml"/><Relationship Id="rId7" Type="http://schemas.openxmlformats.org/officeDocument/2006/relationships/ctrlProp" Target="../ctrlProps/ctrlProp2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M147"/>
  <sheetViews>
    <sheetView tabSelected="1" zoomScale="90" zoomScaleNormal="90" workbookViewId="0">
      <pane xSplit="5" topLeftCell="F1" activePane="topRight" state="frozen"/>
      <selection pane="topRight" activeCell="A34" sqref="A34:F34"/>
    </sheetView>
  </sheetViews>
  <sheetFormatPr defaultColWidth="9.125" defaultRowHeight="14.3" outlineLevelRow="1" outlineLevelCol="1" x14ac:dyDescent="0.25"/>
  <cols>
    <col min="1" max="1" width="39.25" style="14" customWidth="1"/>
    <col min="2" max="2" width="6.75" style="14" customWidth="1"/>
    <col min="3" max="3" width="12.375" style="14" customWidth="1"/>
    <col min="4" max="4" width="7.75" style="14" customWidth="1"/>
    <col min="5" max="5" width="11" style="14" customWidth="1"/>
    <col min="6" max="6" width="9.75" style="14" customWidth="1"/>
    <col min="7" max="7" width="6.875" style="14" customWidth="1"/>
    <col min="8" max="8" width="10.875" style="14" customWidth="1"/>
    <col min="9" max="10" width="9.375" style="14" hidden="1" customWidth="1" outlineLevel="1"/>
    <col min="11" max="11" width="8" style="14" hidden="1" customWidth="1" outlineLevel="1"/>
    <col min="12" max="12" width="6.875" style="14" customWidth="1" collapsed="1"/>
    <col min="13" max="13" width="10.75" style="14" customWidth="1"/>
    <col min="14" max="14" width="10.625" style="14" hidden="1" customWidth="1" outlineLevel="1"/>
    <col min="15" max="15" width="9.375" style="14" hidden="1" customWidth="1" outlineLevel="1"/>
    <col min="16" max="16" width="8" style="14" hidden="1" customWidth="1" outlineLevel="1"/>
    <col min="17" max="17" width="6.875" style="14" customWidth="1" collapsed="1"/>
    <col min="18" max="18" width="10.75" style="14" customWidth="1"/>
    <col min="19" max="19" width="10.625" style="14" hidden="1" customWidth="1" outlineLevel="1"/>
    <col min="20" max="20" width="9.375" style="14" hidden="1" customWidth="1" outlineLevel="1"/>
    <col min="21" max="21" width="8" style="14" hidden="1" customWidth="1" outlineLevel="1"/>
    <col min="22" max="22" width="6.875" style="14" customWidth="1" collapsed="1"/>
    <col min="23" max="23" width="10.625" style="14" customWidth="1"/>
    <col min="24" max="24" width="10.625" style="14" hidden="1" customWidth="1" outlineLevel="1"/>
    <col min="25" max="25" width="9.375" style="14" hidden="1" customWidth="1" outlineLevel="1"/>
    <col min="26" max="26" width="8" style="14" hidden="1" customWidth="1" outlineLevel="1"/>
    <col min="27" max="27" width="6.875" style="14" customWidth="1" collapsed="1"/>
    <col min="28" max="28" width="12.25" style="14" customWidth="1"/>
    <col min="29" max="29" width="10.625" style="14" hidden="1" customWidth="1" outlineLevel="1"/>
    <col min="30" max="30" width="9.375" style="14" hidden="1" customWidth="1" outlineLevel="1"/>
    <col min="31" max="31" width="8" style="14" hidden="1" customWidth="1" outlineLevel="1"/>
    <col min="32" max="32" width="15.125" style="14" customWidth="1" collapsed="1"/>
    <col min="33" max="33" width="78.75" style="14" customWidth="1"/>
    <col min="34" max="16384" width="9.125" style="14"/>
  </cols>
  <sheetData>
    <row r="1" spans="1:33" ht="20.25" x14ac:dyDescent="0.25">
      <c r="A1" s="313" t="s">
        <v>113</v>
      </c>
      <c r="B1" s="38"/>
      <c r="C1" s="39"/>
      <c r="D1" s="39"/>
      <c r="E1" s="39"/>
      <c r="F1" s="39"/>
      <c r="G1" s="39"/>
      <c r="H1" s="39"/>
      <c r="I1" s="252"/>
      <c r="J1" s="252"/>
      <c r="K1" s="39"/>
      <c r="M1" s="110" t="s">
        <v>68</v>
      </c>
      <c r="N1" s="39"/>
      <c r="O1" s="39"/>
      <c r="P1" s="39"/>
      <c r="Q1" s="39"/>
      <c r="R1" s="39"/>
      <c r="S1" s="39"/>
      <c r="T1" s="39"/>
      <c r="U1" s="39"/>
      <c r="V1" s="39"/>
      <c r="W1" s="39"/>
      <c r="X1" s="39"/>
      <c r="Y1" s="39"/>
      <c r="Z1" s="39"/>
      <c r="AA1" s="39"/>
      <c r="AB1" s="39"/>
      <c r="AC1" s="39"/>
      <c r="AD1" s="39"/>
      <c r="AE1" s="39"/>
      <c r="AF1" s="39"/>
      <c r="AG1" s="39"/>
    </row>
    <row r="2" spans="1:33" ht="21.1" customHeight="1" x14ac:dyDescent="0.25">
      <c r="A2" s="312" t="s">
        <v>217</v>
      </c>
      <c r="B2" s="307"/>
      <c r="C2" s="308"/>
      <c r="D2" s="308"/>
      <c r="E2" s="308"/>
      <c r="F2" s="308"/>
      <c r="G2" s="308"/>
      <c r="H2" s="308"/>
      <c r="I2" s="308"/>
      <c r="J2" s="308"/>
      <c r="K2" s="308"/>
      <c r="L2" s="308"/>
      <c r="M2" s="309"/>
      <c r="N2" s="308"/>
      <c r="O2" s="308"/>
      <c r="P2" s="308"/>
      <c r="Q2" s="308"/>
      <c r="R2" s="311"/>
      <c r="S2" s="311"/>
      <c r="T2" s="308"/>
      <c r="U2" s="308"/>
      <c r="V2" s="308"/>
      <c r="W2" s="308"/>
      <c r="X2" s="311"/>
      <c r="Y2" s="308"/>
      <c r="Z2" s="308"/>
      <c r="AA2" s="308"/>
      <c r="AB2" s="308"/>
      <c r="AC2" s="232"/>
      <c r="AD2" s="42"/>
      <c r="AE2" s="42"/>
      <c r="AF2" s="42"/>
      <c r="AG2" s="42"/>
    </row>
    <row r="3" spans="1:33" ht="19.05" x14ac:dyDescent="0.25">
      <c r="A3" s="426" t="s">
        <v>283</v>
      </c>
      <c r="B3" s="422"/>
      <c r="C3" s="422"/>
      <c r="D3" s="422"/>
      <c r="E3" s="422"/>
      <c r="F3" s="422"/>
      <c r="G3" s="422"/>
      <c r="H3" s="422"/>
      <c r="I3" s="422"/>
      <c r="J3" s="422"/>
      <c r="K3" s="422"/>
      <c r="L3" s="422"/>
      <c r="M3" s="422"/>
      <c r="N3" s="422"/>
      <c r="O3" s="422"/>
      <c r="P3" s="422"/>
      <c r="Q3" s="422"/>
      <c r="R3" s="422"/>
      <c r="S3" s="422"/>
      <c r="T3" s="422"/>
      <c r="U3" s="422"/>
      <c r="V3" s="422"/>
      <c r="W3" s="422"/>
    </row>
    <row r="4" spans="1:33" ht="15.65" x14ac:dyDescent="0.25">
      <c r="A4" s="425" t="s">
        <v>284</v>
      </c>
      <c r="B4" s="424"/>
      <c r="C4" s="424"/>
      <c r="D4" s="424"/>
      <c r="E4" s="424"/>
      <c r="F4" s="424"/>
      <c r="G4" s="424"/>
      <c r="H4" s="424"/>
      <c r="I4" s="423"/>
      <c r="J4" s="423"/>
      <c r="K4" s="423"/>
      <c r="L4" s="423"/>
      <c r="M4" s="423"/>
      <c r="N4" s="423"/>
      <c r="O4" s="423"/>
      <c r="P4" s="423"/>
      <c r="Q4" s="423"/>
      <c r="R4" s="423"/>
      <c r="S4" s="423"/>
      <c r="T4" s="76"/>
      <c r="U4" s="76"/>
      <c r="V4" s="76"/>
      <c r="W4" s="76"/>
      <c r="X4" s="42"/>
      <c r="Y4" s="42"/>
      <c r="Z4" s="42"/>
      <c r="AA4" s="42"/>
      <c r="AB4" s="42"/>
      <c r="AC4" s="42"/>
      <c r="AD4" s="42"/>
      <c r="AE4" s="42"/>
      <c r="AF4" s="42"/>
      <c r="AG4" s="42"/>
    </row>
    <row r="5" spans="1:33" ht="21.1" customHeight="1" x14ac:dyDescent="0.25">
      <c r="A5" s="232"/>
      <c r="B5" s="232"/>
      <c r="C5" s="232"/>
      <c r="D5" s="232"/>
      <c r="E5" s="232"/>
      <c r="F5" s="232"/>
      <c r="G5" s="232"/>
      <c r="H5" s="232"/>
      <c r="I5" s="232"/>
      <c r="J5" s="232"/>
      <c r="K5" s="232"/>
      <c r="L5" s="232"/>
      <c r="M5" s="232"/>
      <c r="N5" s="232"/>
      <c r="O5" s="232"/>
      <c r="P5" s="232"/>
      <c r="Q5" s="232"/>
      <c r="R5" s="232"/>
      <c r="S5" s="232"/>
      <c r="T5" s="42"/>
      <c r="U5" s="42"/>
      <c r="V5" s="42"/>
      <c r="W5" s="42"/>
      <c r="X5" s="42"/>
      <c r="Y5" s="42"/>
      <c r="Z5" s="42"/>
      <c r="AA5" s="42"/>
      <c r="AB5" s="42"/>
      <c r="AC5" s="42"/>
      <c r="AD5" s="42"/>
      <c r="AE5" s="42"/>
      <c r="AF5" s="42"/>
      <c r="AG5" s="42"/>
    </row>
    <row r="6" spans="1:33" ht="16.5" customHeight="1" thickBot="1" x14ac:dyDescent="0.3">
      <c r="A6" s="105" t="s">
        <v>23</v>
      </c>
      <c r="B6" s="250"/>
      <c r="C6" s="247"/>
      <c r="D6" s="248" t="s">
        <v>126</v>
      </c>
      <c r="E6" s="249">
        <v>225700</v>
      </c>
      <c r="F6" s="42"/>
      <c r="G6" s="333" t="s">
        <v>144</v>
      </c>
      <c r="H6" s="333"/>
      <c r="I6" s="42"/>
      <c r="J6" s="42"/>
      <c r="K6" s="42"/>
      <c r="L6" s="333" t="s">
        <v>176</v>
      </c>
      <c r="M6" s="333"/>
      <c r="N6" s="256">
        <f>N13+N12</f>
        <v>0</v>
      </c>
      <c r="O6" s="256">
        <f>O13+O12</f>
        <v>0</v>
      </c>
      <c r="P6" s="42"/>
      <c r="Q6" s="333" t="s">
        <v>216</v>
      </c>
      <c r="R6" s="333"/>
      <c r="S6" s="256">
        <f>S13+S12</f>
        <v>0</v>
      </c>
      <c r="T6" s="256">
        <f>T13+T12</f>
        <v>0</v>
      </c>
      <c r="U6" s="42"/>
      <c r="V6" s="333" t="s">
        <v>273</v>
      </c>
      <c r="W6" s="333"/>
      <c r="X6" s="256">
        <f>X13+X12</f>
        <v>0</v>
      </c>
      <c r="Y6" s="256">
        <f>Y13+Y12</f>
        <v>0</v>
      </c>
      <c r="Z6" s="42"/>
      <c r="AA6" s="333" t="s">
        <v>281</v>
      </c>
      <c r="AB6" s="333"/>
      <c r="AC6" s="256">
        <f>AC13+AC12</f>
        <v>0</v>
      </c>
      <c r="AD6" s="256">
        <f>AD13+AD12</f>
        <v>0</v>
      </c>
      <c r="AE6" s="42"/>
      <c r="AF6" s="42"/>
      <c r="AG6" s="42"/>
    </row>
    <row r="7" spans="1:33" ht="15.8" customHeight="1" thickBot="1" x14ac:dyDescent="0.3">
      <c r="A7" s="103" t="s">
        <v>63</v>
      </c>
      <c r="B7" s="104">
        <v>1</v>
      </c>
      <c r="C7" s="246" t="s">
        <v>64</v>
      </c>
      <c r="D7" s="45"/>
      <c r="E7" s="45"/>
      <c r="F7" s="30"/>
      <c r="G7" s="368" t="s">
        <v>0</v>
      </c>
      <c r="H7" s="369"/>
      <c r="I7" s="392" t="s">
        <v>58</v>
      </c>
      <c r="J7" s="393"/>
      <c r="K7" s="394"/>
      <c r="L7" s="368" t="s">
        <v>1</v>
      </c>
      <c r="M7" s="369"/>
      <c r="N7" s="392" t="s">
        <v>58</v>
      </c>
      <c r="O7" s="393"/>
      <c r="P7" s="394"/>
      <c r="Q7" s="368" t="s">
        <v>2</v>
      </c>
      <c r="R7" s="369"/>
      <c r="S7" s="392" t="s">
        <v>58</v>
      </c>
      <c r="T7" s="393"/>
      <c r="U7" s="394"/>
      <c r="V7" s="368" t="s">
        <v>3</v>
      </c>
      <c r="W7" s="369"/>
      <c r="X7" s="392" t="s">
        <v>58</v>
      </c>
      <c r="Y7" s="393"/>
      <c r="Z7" s="394"/>
      <c r="AA7" s="368" t="s">
        <v>4</v>
      </c>
      <c r="AB7" s="369"/>
      <c r="AC7" s="392" t="s">
        <v>58</v>
      </c>
      <c r="AD7" s="393"/>
      <c r="AE7" s="394"/>
      <c r="AF7" s="370" t="s">
        <v>5</v>
      </c>
      <c r="AG7" s="361" t="s">
        <v>6</v>
      </c>
    </row>
    <row r="8" spans="1:33" ht="20.25" customHeight="1" x14ac:dyDescent="0.25">
      <c r="A8" s="356" t="s">
        <v>70</v>
      </c>
      <c r="B8" s="354" t="s">
        <v>36</v>
      </c>
      <c r="C8" s="358" t="s">
        <v>69</v>
      </c>
      <c r="D8" s="368" t="s">
        <v>19</v>
      </c>
      <c r="E8" s="369"/>
      <c r="F8" s="358" t="s">
        <v>7</v>
      </c>
      <c r="G8" s="358" t="s">
        <v>8</v>
      </c>
      <c r="H8" s="358" t="s">
        <v>40</v>
      </c>
      <c r="I8" s="359" t="s">
        <v>41</v>
      </c>
      <c r="J8" s="359" t="s">
        <v>39</v>
      </c>
      <c r="K8" s="359" t="s">
        <v>38</v>
      </c>
      <c r="L8" s="358" t="s">
        <v>8</v>
      </c>
      <c r="M8" s="358" t="s">
        <v>54</v>
      </c>
      <c r="N8" s="359" t="s">
        <v>42</v>
      </c>
      <c r="O8" s="359" t="s">
        <v>43</v>
      </c>
      <c r="P8" s="359" t="s">
        <v>44</v>
      </c>
      <c r="Q8" s="358" t="s">
        <v>8</v>
      </c>
      <c r="R8" s="358" t="s">
        <v>55</v>
      </c>
      <c r="S8" s="359" t="s">
        <v>45</v>
      </c>
      <c r="T8" s="359" t="s">
        <v>46</v>
      </c>
      <c r="U8" s="359" t="s">
        <v>47</v>
      </c>
      <c r="V8" s="358" t="s">
        <v>8</v>
      </c>
      <c r="W8" s="358" t="s">
        <v>56</v>
      </c>
      <c r="X8" s="359" t="s">
        <v>48</v>
      </c>
      <c r="Y8" s="359" t="s">
        <v>49</v>
      </c>
      <c r="Z8" s="359" t="s">
        <v>50</v>
      </c>
      <c r="AA8" s="358" t="s">
        <v>8</v>
      </c>
      <c r="AB8" s="358" t="s">
        <v>57</v>
      </c>
      <c r="AC8" s="359" t="s">
        <v>51</v>
      </c>
      <c r="AD8" s="359" t="s">
        <v>52</v>
      </c>
      <c r="AE8" s="359" t="s">
        <v>53</v>
      </c>
      <c r="AF8" s="371"/>
      <c r="AG8" s="361"/>
    </row>
    <row r="9" spans="1:33" ht="20.25" customHeight="1" thickBot="1" x14ac:dyDescent="0.3">
      <c r="A9" s="357"/>
      <c r="B9" s="355"/>
      <c r="C9" s="355"/>
      <c r="D9" s="15" t="s">
        <v>20</v>
      </c>
      <c r="E9" s="16" t="s">
        <v>21</v>
      </c>
      <c r="F9" s="355"/>
      <c r="G9" s="355"/>
      <c r="H9" s="355"/>
      <c r="I9" s="360"/>
      <c r="J9" s="360"/>
      <c r="K9" s="360"/>
      <c r="L9" s="355"/>
      <c r="M9" s="355"/>
      <c r="N9" s="360"/>
      <c r="O9" s="360"/>
      <c r="P9" s="360"/>
      <c r="Q9" s="355"/>
      <c r="R9" s="355"/>
      <c r="S9" s="360"/>
      <c r="T9" s="360"/>
      <c r="U9" s="360"/>
      <c r="V9" s="355"/>
      <c r="W9" s="355"/>
      <c r="X9" s="360"/>
      <c r="Y9" s="360"/>
      <c r="Z9" s="360"/>
      <c r="AA9" s="355"/>
      <c r="AB9" s="355"/>
      <c r="AC9" s="360"/>
      <c r="AD9" s="360"/>
      <c r="AE9" s="360"/>
      <c r="AF9" s="372"/>
      <c r="AG9" s="361"/>
    </row>
    <row r="10" spans="1:33" ht="14.95" x14ac:dyDescent="0.25">
      <c r="A10" s="1" t="s">
        <v>143</v>
      </c>
      <c r="B10" s="80"/>
      <c r="C10" s="17">
        <v>225700</v>
      </c>
      <c r="D10" s="81">
        <v>0.27400000000000002</v>
      </c>
      <c r="E10" s="18">
        <f>C10*$D10</f>
        <v>61841.8</v>
      </c>
      <c r="F10" s="43" t="str">
        <f t="shared" ref="F10:F19" si="0">IFERROR((12*(G10+L10+Q10+V10+AA10) / ((G10&lt;&gt;0)+(L10&lt;&gt;0)+(Q10&lt;&gt;0)+(V10&lt;&gt;0)+(AA10&lt;&gt;0))),"-")</f>
        <v>-</v>
      </c>
      <c r="G10" s="8">
        <v>0</v>
      </c>
      <c r="H10" s="2">
        <f>I10+J10</f>
        <v>0</v>
      </c>
      <c r="I10" s="89">
        <f>$C10*G10</f>
        <v>0</v>
      </c>
      <c r="J10" s="89">
        <f>I10*$D10</f>
        <v>0</v>
      </c>
      <c r="K10" s="90">
        <f>12*G10</f>
        <v>0</v>
      </c>
      <c r="L10" s="8">
        <v>0</v>
      </c>
      <c r="M10" s="2">
        <f t="shared" ref="M10:M19" si="1">N10+O10</f>
        <v>0</v>
      </c>
      <c r="N10" s="89">
        <f>IF(($C10*$B$7)&gt;=$E$6,($E$6*L10),($C10*$B$7)*L10)</f>
        <v>0</v>
      </c>
      <c r="O10" s="89">
        <f>N10*$D10</f>
        <v>0</v>
      </c>
      <c r="P10" s="90">
        <f>12*L10</f>
        <v>0</v>
      </c>
      <c r="Q10" s="8">
        <v>0</v>
      </c>
      <c r="R10" s="2">
        <f t="shared" ref="R10:R19" si="2">S10+T10</f>
        <v>0</v>
      </c>
      <c r="S10" s="89">
        <f>IF((($C10*$B$7)*$B$7)&gt;=$E$6,($E$6*Q10),((($C10*$B$7)*$B$7)*Q10))</f>
        <v>0</v>
      </c>
      <c r="T10" s="89">
        <f>S10*$D10</f>
        <v>0</v>
      </c>
      <c r="U10" s="90">
        <f>12*Q10</f>
        <v>0</v>
      </c>
      <c r="V10" s="8">
        <v>0</v>
      </c>
      <c r="W10" s="2">
        <f t="shared" ref="W10:W19" si="3">X10+Y10</f>
        <v>0</v>
      </c>
      <c r="X10" s="89">
        <f>IF(((($C10*$B$7)*$B$7)*$B$7)&gt;=$E$6,($E$6*V10),(((($C10*$B$7)*$B$7)*$B$7)*V10))</f>
        <v>0</v>
      </c>
      <c r="Y10" s="89">
        <f>X10*$D10</f>
        <v>0</v>
      </c>
      <c r="Z10" s="90">
        <f>12*V10</f>
        <v>0</v>
      </c>
      <c r="AA10" s="8">
        <v>0</v>
      </c>
      <c r="AB10" s="2">
        <f t="shared" ref="AB10:AB19" si="4">AC10+AD10</f>
        <v>0</v>
      </c>
      <c r="AC10" s="89">
        <f>IF((((($C10*$B$7)*$B$7)*$B$7)*$B$7)&gt;=$E$6,($E$6*AA10),((((($C10*$B$7)*$B$7)*$B$7)*$B$7)*AA10))</f>
        <v>0</v>
      </c>
      <c r="AD10" s="89">
        <f>AC10*$D10</f>
        <v>0</v>
      </c>
      <c r="AE10" s="90">
        <f>12*AA10</f>
        <v>0</v>
      </c>
      <c r="AF10" s="3">
        <f t="shared" ref="AF10:AF19" si="5">SUM(H10+M10+R10+W10+AB10)</f>
        <v>0</v>
      </c>
      <c r="AG10" s="69"/>
    </row>
    <row r="11" spans="1:33" ht="14.95" x14ac:dyDescent="0.25">
      <c r="A11" s="1"/>
      <c r="B11" s="31"/>
      <c r="C11" s="17"/>
      <c r="D11" s="82">
        <v>0.27400000000000002</v>
      </c>
      <c r="E11" s="18">
        <f t="shared" ref="E11:E19" si="6">C11*$D11</f>
        <v>0</v>
      </c>
      <c r="F11" s="43" t="str">
        <f t="shared" si="0"/>
        <v>-</v>
      </c>
      <c r="G11" s="8">
        <v>0</v>
      </c>
      <c r="H11" s="2">
        <f t="shared" ref="H11" si="7">I11+J11</f>
        <v>0</v>
      </c>
      <c r="I11" s="89">
        <f>$C11*G11</f>
        <v>0</v>
      </c>
      <c r="J11" s="89">
        <f>I11*$D11</f>
        <v>0</v>
      </c>
      <c r="K11" s="90">
        <f t="shared" ref="K11:K18" si="8">12*G11</f>
        <v>0</v>
      </c>
      <c r="L11" s="8">
        <v>0</v>
      </c>
      <c r="M11" s="2">
        <f t="shared" si="1"/>
        <v>0</v>
      </c>
      <c r="N11" s="89">
        <f>IF(($C11*$B$7)&gt;=$E$6,($E$6*L11),($C11*$B$7)*L11)</f>
        <v>0</v>
      </c>
      <c r="O11" s="89">
        <f>N11*$D11</f>
        <v>0</v>
      </c>
      <c r="P11" s="90">
        <f t="shared" ref="P11:P18" si="9">12*L11</f>
        <v>0</v>
      </c>
      <c r="Q11" s="8">
        <v>0</v>
      </c>
      <c r="R11" s="2">
        <f t="shared" si="2"/>
        <v>0</v>
      </c>
      <c r="S11" s="89">
        <f>IF((($C11*$B$7)*$B$7)&gt;=$E$6,($E$6*Q11),((($C11*$B$7)*$B$7)*Q11))</f>
        <v>0</v>
      </c>
      <c r="T11" s="89">
        <f>S11*$D11</f>
        <v>0</v>
      </c>
      <c r="U11" s="90">
        <f t="shared" ref="U11:U18" si="10">12*Q11</f>
        <v>0</v>
      </c>
      <c r="V11" s="8">
        <v>0</v>
      </c>
      <c r="W11" s="2">
        <f t="shared" si="3"/>
        <v>0</v>
      </c>
      <c r="X11" s="89">
        <f>IF(((($C11*$B$7)*$B$7)*$B$7)&gt;=$E$6,($E$6*V11),(((($C11*$B$7)*$B$7)*$B$7)*V11))</f>
        <v>0</v>
      </c>
      <c r="Y11" s="89">
        <f>X11*$D11</f>
        <v>0</v>
      </c>
      <c r="Z11" s="90">
        <f t="shared" ref="Z11:Z18" si="11">12*V11</f>
        <v>0</v>
      </c>
      <c r="AA11" s="8">
        <v>0</v>
      </c>
      <c r="AB11" s="2">
        <f t="shared" si="4"/>
        <v>0</v>
      </c>
      <c r="AC11" s="89">
        <f>IF((((($C11*$B$7)*$B$7)*$B$7)*$B$7)&gt;=$E$6,($E$6*AA11),((((($C11*$B$7)*$B$7)*$B$7)*$B$7)*AA11))</f>
        <v>0</v>
      </c>
      <c r="AD11" s="89">
        <f>AC11*$D11</f>
        <v>0</v>
      </c>
      <c r="AE11" s="90">
        <f t="shared" ref="AE11:AE18" si="12">12*AA11</f>
        <v>0</v>
      </c>
      <c r="AF11" s="3">
        <f t="shared" si="5"/>
        <v>0</v>
      </c>
      <c r="AG11" s="69"/>
    </row>
    <row r="12" spans="1:33" ht="14.95" x14ac:dyDescent="0.25">
      <c r="A12" s="1"/>
      <c r="B12" s="31"/>
      <c r="C12" s="17"/>
      <c r="D12" s="82">
        <v>0.27400000000000002</v>
      </c>
      <c r="E12" s="18">
        <f t="shared" si="6"/>
        <v>0</v>
      </c>
      <c r="F12" s="43" t="str">
        <f t="shared" si="0"/>
        <v>-</v>
      </c>
      <c r="G12" s="8">
        <v>0</v>
      </c>
      <c r="H12" s="2">
        <f t="shared" ref="H12:H19" si="13">I12+J12</f>
        <v>0</v>
      </c>
      <c r="I12" s="89">
        <f t="shared" ref="I12:I19" si="14">$C12*G12</f>
        <v>0</v>
      </c>
      <c r="J12" s="89">
        <f>I12*$D12</f>
        <v>0</v>
      </c>
      <c r="K12" s="90">
        <f t="shared" ref="K12:K14" si="15">12*G12</f>
        <v>0</v>
      </c>
      <c r="L12" s="8">
        <v>0</v>
      </c>
      <c r="M12" s="2">
        <f t="shared" si="1"/>
        <v>0</v>
      </c>
      <c r="N12" s="89">
        <f t="shared" ref="N12:N19" si="16">IF(($C12*$B$7)&gt;=$E$6,($E$6*L12),($C12*$B$7)*L12)</f>
        <v>0</v>
      </c>
      <c r="O12" s="89">
        <f>N12*$D12</f>
        <v>0</v>
      </c>
      <c r="P12" s="90">
        <f t="shared" ref="P12:P14" si="17">12*L12</f>
        <v>0</v>
      </c>
      <c r="Q12" s="8">
        <v>0</v>
      </c>
      <c r="R12" s="2">
        <f t="shared" si="2"/>
        <v>0</v>
      </c>
      <c r="S12" s="89">
        <f t="shared" ref="S12:S19" si="18">IF((($C12*$B$7)*$B$7)&gt;=$E$6,($E$6*Q12),((($C12*$B$7)*$B$7)*Q12))</f>
        <v>0</v>
      </c>
      <c r="T12" s="89">
        <f>S12*$D12</f>
        <v>0</v>
      </c>
      <c r="U12" s="90">
        <f t="shared" ref="U12:U14" si="19">12*Q12</f>
        <v>0</v>
      </c>
      <c r="V12" s="8">
        <v>0</v>
      </c>
      <c r="W12" s="2">
        <f t="shared" si="3"/>
        <v>0</v>
      </c>
      <c r="X12" s="89">
        <f t="shared" ref="X12:X19" si="20">IF(((($C12*$B$7)*$B$7)*$B$7)&gt;=$E$6,($E$6*V12),(((($C12*$B$7)*$B$7)*$B$7)*V12))</f>
        <v>0</v>
      </c>
      <c r="Y12" s="89">
        <f>X12*$D12</f>
        <v>0</v>
      </c>
      <c r="Z12" s="90">
        <f t="shared" ref="Z12:Z14" si="21">12*V12</f>
        <v>0</v>
      </c>
      <c r="AA12" s="8">
        <v>0</v>
      </c>
      <c r="AB12" s="2">
        <f t="shared" si="4"/>
        <v>0</v>
      </c>
      <c r="AC12" s="89">
        <f t="shared" ref="AC12:AC19" si="22">IF((((($C12*$B$7)*$B$7)*$B$7)*$B$7)&gt;=$E$6,($E$6*AA12),((((($C12*$B$7)*$B$7)*$B$7)*$B$7)*AA12))</f>
        <v>0</v>
      </c>
      <c r="AD12" s="89">
        <f>AC12*$D12</f>
        <v>0</v>
      </c>
      <c r="AE12" s="90">
        <f t="shared" ref="AE12:AE14" si="23">12*AA12</f>
        <v>0</v>
      </c>
      <c r="AF12" s="3">
        <f t="shared" si="5"/>
        <v>0</v>
      </c>
      <c r="AG12" s="69"/>
    </row>
    <row r="13" spans="1:33" ht="14.95" x14ac:dyDescent="0.25">
      <c r="A13" s="1"/>
      <c r="B13" s="31"/>
      <c r="C13" s="17"/>
      <c r="D13" s="82">
        <v>0.27400000000000002</v>
      </c>
      <c r="E13" s="18">
        <f>C13*$D13</f>
        <v>0</v>
      </c>
      <c r="F13" s="43" t="str">
        <f>IFERROR((12*(G13+L13+Q13+V13+AA13) / ((G13&lt;&gt;0)+(L13&lt;&gt;0)+(Q13&lt;&gt;0)+(V13&lt;&gt;0)+(AA13&lt;&gt;0))),"-")</f>
        <v>-</v>
      </c>
      <c r="G13" s="8">
        <v>0</v>
      </c>
      <c r="H13" s="2">
        <f>I13+J13</f>
        <v>0</v>
      </c>
      <c r="I13" s="89">
        <f t="shared" si="14"/>
        <v>0</v>
      </c>
      <c r="J13" s="89">
        <f>I13*$D13</f>
        <v>0</v>
      </c>
      <c r="K13" s="90">
        <f>12*G13</f>
        <v>0</v>
      </c>
      <c r="L13" s="8">
        <v>0</v>
      </c>
      <c r="M13" s="2">
        <f>N13+O13</f>
        <v>0</v>
      </c>
      <c r="N13" s="89">
        <f t="shared" si="16"/>
        <v>0</v>
      </c>
      <c r="O13" s="89">
        <f>N13*$D13</f>
        <v>0</v>
      </c>
      <c r="P13" s="90">
        <f>12*L13</f>
        <v>0</v>
      </c>
      <c r="Q13" s="8">
        <v>0</v>
      </c>
      <c r="R13" s="2">
        <f>S13+T13</f>
        <v>0</v>
      </c>
      <c r="S13" s="89">
        <f t="shared" si="18"/>
        <v>0</v>
      </c>
      <c r="T13" s="89">
        <f>S13*$D13</f>
        <v>0</v>
      </c>
      <c r="U13" s="90">
        <f>12*Q13</f>
        <v>0</v>
      </c>
      <c r="V13" s="8">
        <v>0</v>
      </c>
      <c r="W13" s="2">
        <f>X13+Y13</f>
        <v>0</v>
      </c>
      <c r="X13" s="89">
        <f t="shared" si="20"/>
        <v>0</v>
      </c>
      <c r="Y13" s="89">
        <f>X13*$D13</f>
        <v>0</v>
      </c>
      <c r="Z13" s="90">
        <f>12*V13</f>
        <v>0</v>
      </c>
      <c r="AA13" s="8">
        <v>0</v>
      </c>
      <c r="AB13" s="2">
        <f>AC13+AD13</f>
        <v>0</v>
      </c>
      <c r="AC13" s="89">
        <f t="shared" si="22"/>
        <v>0</v>
      </c>
      <c r="AD13" s="89">
        <f>AC13*$D13</f>
        <v>0</v>
      </c>
      <c r="AE13" s="90">
        <f>12*AA13</f>
        <v>0</v>
      </c>
      <c r="AF13" s="3">
        <f>SUM(H13+M13+R13+W13+AB13)</f>
        <v>0</v>
      </c>
      <c r="AG13" s="69"/>
    </row>
    <row r="14" spans="1:33" x14ac:dyDescent="0.25">
      <c r="A14" s="1"/>
      <c r="B14" s="31"/>
      <c r="C14" s="17"/>
      <c r="D14" s="82">
        <v>0.27400000000000002</v>
      </c>
      <c r="E14" s="18">
        <f t="shared" si="6"/>
        <v>0</v>
      </c>
      <c r="F14" s="43" t="str">
        <f t="shared" si="0"/>
        <v>-</v>
      </c>
      <c r="G14" s="8">
        <v>0</v>
      </c>
      <c r="H14" s="2">
        <f t="shared" si="13"/>
        <v>0</v>
      </c>
      <c r="I14" s="89">
        <f t="shared" si="14"/>
        <v>0</v>
      </c>
      <c r="J14" s="89">
        <f>I14*$D14</f>
        <v>0</v>
      </c>
      <c r="K14" s="90">
        <f t="shared" si="15"/>
        <v>0</v>
      </c>
      <c r="L14" s="8">
        <v>0</v>
      </c>
      <c r="M14" s="2">
        <f t="shared" si="1"/>
        <v>0</v>
      </c>
      <c r="N14" s="89">
        <f t="shared" si="16"/>
        <v>0</v>
      </c>
      <c r="O14" s="89">
        <f>N14*$D14</f>
        <v>0</v>
      </c>
      <c r="P14" s="90">
        <f t="shared" si="17"/>
        <v>0</v>
      </c>
      <c r="Q14" s="8">
        <v>0</v>
      </c>
      <c r="R14" s="2">
        <f t="shared" si="2"/>
        <v>0</v>
      </c>
      <c r="S14" s="89">
        <f t="shared" si="18"/>
        <v>0</v>
      </c>
      <c r="T14" s="89">
        <f>S14*$D14</f>
        <v>0</v>
      </c>
      <c r="U14" s="90">
        <f t="shared" si="19"/>
        <v>0</v>
      </c>
      <c r="V14" s="8">
        <v>0</v>
      </c>
      <c r="W14" s="2">
        <f t="shared" si="3"/>
        <v>0</v>
      </c>
      <c r="X14" s="89">
        <f t="shared" si="20"/>
        <v>0</v>
      </c>
      <c r="Y14" s="89">
        <f>X14*$D14</f>
        <v>0</v>
      </c>
      <c r="Z14" s="90">
        <f t="shared" si="21"/>
        <v>0</v>
      </c>
      <c r="AA14" s="8">
        <v>0</v>
      </c>
      <c r="AB14" s="2">
        <f t="shared" si="4"/>
        <v>0</v>
      </c>
      <c r="AC14" s="89">
        <f t="shared" si="22"/>
        <v>0</v>
      </c>
      <c r="AD14" s="89">
        <f>AC14*$D14</f>
        <v>0</v>
      </c>
      <c r="AE14" s="90">
        <f t="shared" si="23"/>
        <v>0</v>
      </c>
      <c r="AF14" s="3">
        <f t="shared" si="5"/>
        <v>0</v>
      </c>
    </row>
    <row r="15" spans="1:33" hidden="1" outlineLevel="1" x14ac:dyDescent="0.25">
      <c r="A15" s="1"/>
      <c r="B15" s="31"/>
      <c r="C15" s="17"/>
      <c r="D15" s="82">
        <v>0.27400000000000002</v>
      </c>
      <c r="E15" s="18">
        <f t="shared" si="6"/>
        <v>0</v>
      </c>
      <c r="F15" s="43" t="str">
        <f t="shared" ref="F15:F17" si="24">IFERROR((12*(G15+L15+Q15+V15+AA15) / ((G15&lt;&gt;0)+(L15&lt;&gt;0)+(Q15&lt;&gt;0)+(V15&lt;&gt;0)+(AA15&lt;&gt;0))),"-")</f>
        <v>-</v>
      </c>
      <c r="G15" s="8">
        <v>0</v>
      </c>
      <c r="H15" s="2">
        <f t="shared" si="13"/>
        <v>0</v>
      </c>
      <c r="I15" s="89">
        <f t="shared" si="14"/>
        <v>0</v>
      </c>
      <c r="J15" s="89">
        <f t="shared" ref="J15:J18" si="25">I15*$D15</f>
        <v>0</v>
      </c>
      <c r="K15" s="90">
        <f t="shared" ref="K15:K17" si="26">12*G15</f>
        <v>0</v>
      </c>
      <c r="L15" s="8">
        <v>0</v>
      </c>
      <c r="M15" s="2">
        <f t="shared" si="1"/>
        <v>0</v>
      </c>
      <c r="N15" s="89">
        <f t="shared" si="16"/>
        <v>0</v>
      </c>
      <c r="O15" s="89">
        <f t="shared" ref="O15:O17" si="27">N15*$D15</f>
        <v>0</v>
      </c>
      <c r="P15" s="90">
        <f t="shared" ref="P15:P17" si="28">12*L15</f>
        <v>0</v>
      </c>
      <c r="Q15" s="8">
        <v>0</v>
      </c>
      <c r="R15" s="2">
        <f t="shared" si="2"/>
        <v>0</v>
      </c>
      <c r="S15" s="89">
        <f t="shared" si="18"/>
        <v>0</v>
      </c>
      <c r="T15" s="89">
        <f t="shared" ref="T15:T17" si="29">S15*$D15</f>
        <v>0</v>
      </c>
      <c r="U15" s="90">
        <f t="shared" ref="U15:U17" si="30">12*Q15</f>
        <v>0</v>
      </c>
      <c r="V15" s="8">
        <v>0</v>
      </c>
      <c r="W15" s="2">
        <f t="shared" si="3"/>
        <v>0</v>
      </c>
      <c r="X15" s="89">
        <f t="shared" si="20"/>
        <v>0</v>
      </c>
      <c r="Y15" s="89">
        <f t="shared" ref="Y15:Y17" si="31">X15*$D15</f>
        <v>0</v>
      </c>
      <c r="Z15" s="90">
        <f t="shared" ref="Z15:Z17" si="32">12*V15</f>
        <v>0</v>
      </c>
      <c r="AA15" s="8">
        <v>0</v>
      </c>
      <c r="AB15" s="2">
        <f t="shared" si="4"/>
        <v>0</v>
      </c>
      <c r="AC15" s="89">
        <f t="shared" si="22"/>
        <v>0</v>
      </c>
      <c r="AD15" s="89">
        <f t="shared" ref="AD15:AD17" si="33">AC15*$D15</f>
        <v>0</v>
      </c>
      <c r="AE15" s="90">
        <f t="shared" ref="AE15:AE17" si="34">12*AA15</f>
        <v>0</v>
      </c>
      <c r="AF15" s="3">
        <f t="shared" ref="AF15:AF17" si="35">SUM(H15+M15+R15+W15+AB15)</f>
        <v>0</v>
      </c>
      <c r="AG15" s="69"/>
    </row>
    <row r="16" spans="1:33" hidden="1" outlineLevel="1" x14ac:dyDescent="0.25">
      <c r="A16" s="1"/>
      <c r="B16" s="31"/>
      <c r="C16" s="17"/>
      <c r="D16" s="82">
        <v>0.27400000000000002</v>
      </c>
      <c r="E16" s="18">
        <f t="shared" ref="E16" si="36">C16*$D16</f>
        <v>0</v>
      </c>
      <c r="F16" s="43" t="str">
        <f t="shared" ref="F16" si="37">IFERROR((12*(G16+L16+Q16+V16+AA16) / ((G16&lt;&gt;0)+(L16&lt;&gt;0)+(Q16&lt;&gt;0)+(V16&lt;&gt;0)+(AA16&lt;&gt;0))),"-")</f>
        <v>-</v>
      </c>
      <c r="G16" s="8">
        <v>0</v>
      </c>
      <c r="H16" s="2">
        <f t="shared" ref="H16" si="38">I16+J16</f>
        <v>0</v>
      </c>
      <c r="I16" s="89">
        <f t="shared" ref="I16" si="39">$C16*G16</f>
        <v>0</v>
      </c>
      <c r="J16" s="89">
        <f t="shared" ref="J16" si="40">I16*$D16</f>
        <v>0</v>
      </c>
      <c r="K16" s="90">
        <f t="shared" ref="K16" si="41">12*G16</f>
        <v>0</v>
      </c>
      <c r="L16" s="8">
        <v>0</v>
      </c>
      <c r="M16" s="2">
        <f t="shared" ref="M16" si="42">N16+O16</f>
        <v>0</v>
      </c>
      <c r="N16" s="89">
        <f t="shared" ref="N16" si="43">IF(($C16*$B$7)&gt;=$E$6,($E$6*L16),($C16*$B$7)*L16)</f>
        <v>0</v>
      </c>
      <c r="O16" s="89">
        <f t="shared" ref="O16" si="44">N16*$D16</f>
        <v>0</v>
      </c>
      <c r="P16" s="90">
        <f t="shared" ref="P16" si="45">12*L16</f>
        <v>0</v>
      </c>
      <c r="Q16" s="8">
        <v>0</v>
      </c>
      <c r="R16" s="2">
        <f t="shared" ref="R16" si="46">S16+T16</f>
        <v>0</v>
      </c>
      <c r="S16" s="89">
        <f t="shared" ref="S16" si="47">IF((($C16*$B$7)*$B$7)&gt;=$E$6,($E$6*Q16),((($C16*$B$7)*$B$7)*Q16))</f>
        <v>0</v>
      </c>
      <c r="T16" s="89">
        <f t="shared" ref="T16" si="48">S16*$D16</f>
        <v>0</v>
      </c>
      <c r="U16" s="90">
        <f t="shared" ref="U16" si="49">12*Q16</f>
        <v>0</v>
      </c>
      <c r="V16" s="8">
        <v>0</v>
      </c>
      <c r="W16" s="2">
        <f t="shared" ref="W16" si="50">X16+Y16</f>
        <v>0</v>
      </c>
      <c r="X16" s="89">
        <f t="shared" ref="X16" si="51">IF(((($C16*$B$7)*$B$7)*$B$7)&gt;=$E$6,($E$6*V16),(((($C16*$B$7)*$B$7)*$B$7)*V16))</f>
        <v>0</v>
      </c>
      <c r="Y16" s="89">
        <f t="shared" ref="Y16" si="52">X16*$D16</f>
        <v>0</v>
      </c>
      <c r="Z16" s="90">
        <f t="shared" ref="Z16" si="53">12*V16</f>
        <v>0</v>
      </c>
      <c r="AA16" s="8">
        <v>0</v>
      </c>
      <c r="AB16" s="2">
        <f t="shared" ref="AB16" si="54">AC16+AD16</f>
        <v>0</v>
      </c>
      <c r="AC16" s="89">
        <f t="shared" ref="AC16" si="55">IF((((($C16*$B$7)*$B$7)*$B$7)*$B$7)&gt;=$E$6,($E$6*AA16),((((($C16*$B$7)*$B$7)*$B$7)*$B$7)*AA16))</f>
        <v>0</v>
      </c>
      <c r="AD16" s="89">
        <f t="shared" ref="AD16" si="56">AC16*$D16</f>
        <v>0</v>
      </c>
      <c r="AE16" s="90">
        <f t="shared" ref="AE16" si="57">12*AA16</f>
        <v>0</v>
      </c>
      <c r="AF16" s="3">
        <f t="shared" ref="AF16" si="58">SUM(H16+M16+R16+W16+AB16)</f>
        <v>0</v>
      </c>
      <c r="AG16" s="69"/>
    </row>
    <row r="17" spans="1:143" hidden="1" outlineLevel="1" x14ac:dyDescent="0.25">
      <c r="A17" s="1"/>
      <c r="B17" s="31"/>
      <c r="C17" s="17"/>
      <c r="D17" s="82">
        <v>0.27400000000000002</v>
      </c>
      <c r="E17" s="18">
        <f t="shared" si="6"/>
        <v>0</v>
      </c>
      <c r="F17" s="43" t="str">
        <f t="shared" si="24"/>
        <v>-</v>
      </c>
      <c r="G17" s="8">
        <v>0</v>
      </c>
      <c r="H17" s="2">
        <f t="shared" si="13"/>
        <v>0</v>
      </c>
      <c r="I17" s="89">
        <f t="shared" si="14"/>
        <v>0</v>
      </c>
      <c r="J17" s="89">
        <f t="shared" si="25"/>
        <v>0</v>
      </c>
      <c r="K17" s="90">
        <f t="shared" si="26"/>
        <v>0</v>
      </c>
      <c r="L17" s="8">
        <v>0</v>
      </c>
      <c r="M17" s="2">
        <f t="shared" si="1"/>
        <v>0</v>
      </c>
      <c r="N17" s="89">
        <f t="shared" si="16"/>
        <v>0</v>
      </c>
      <c r="O17" s="89">
        <f t="shared" si="27"/>
        <v>0</v>
      </c>
      <c r="P17" s="90">
        <f t="shared" si="28"/>
        <v>0</v>
      </c>
      <c r="Q17" s="8">
        <v>0</v>
      </c>
      <c r="R17" s="2">
        <f t="shared" si="2"/>
        <v>0</v>
      </c>
      <c r="S17" s="89">
        <f t="shared" si="18"/>
        <v>0</v>
      </c>
      <c r="T17" s="89">
        <f t="shared" si="29"/>
        <v>0</v>
      </c>
      <c r="U17" s="90">
        <f t="shared" si="30"/>
        <v>0</v>
      </c>
      <c r="V17" s="8">
        <v>0</v>
      </c>
      <c r="W17" s="2">
        <f t="shared" si="3"/>
        <v>0</v>
      </c>
      <c r="X17" s="89">
        <f t="shared" si="20"/>
        <v>0</v>
      </c>
      <c r="Y17" s="89">
        <f t="shared" si="31"/>
        <v>0</v>
      </c>
      <c r="Z17" s="90">
        <f t="shared" si="32"/>
        <v>0</v>
      </c>
      <c r="AA17" s="8">
        <v>0</v>
      </c>
      <c r="AB17" s="2">
        <f t="shared" si="4"/>
        <v>0</v>
      </c>
      <c r="AC17" s="89">
        <f t="shared" si="22"/>
        <v>0</v>
      </c>
      <c r="AD17" s="89">
        <f t="shared" si="33"/>
        <v>0</v>
      </c>
      <c r="AE17" s="90">
        <f t="shared" si="34"/>
        <v>0</v>
      </c>
      <c r="AF17" s="3">
        <f t="shared" si="35"/>
        <v>0</v>
      </c>
      <c r="AG17" s="69"/>
    </row>
    <row r="18" spans="1:143" hidden="1" outlineLevel="1" x14ac:dyDescent="0.25">
      <c r="A18" s="1"/>
      <c r="B18" s="31"/>
      <c r="C18" s="17"/>
      <c r="D18" s="82">
        <v>0.27400000000000002</v>
      </c>
      <c r="E18" s="18">
        <f t="shared" si="6"/>
        <v>0</v>
      </c>
      <c r="F18" s="43" t="str">
        <f t="shared" si="0"/>
        <v>-</v>
      </c>
      <c r="G18" s="8">
        <v>0</v>
      </c>
      <c r="H18" s="2">
        <f t="shared" si="13"/>
        <v>0</v>
      </c>
      <c r="I18" s="89">
        <f t="shared" si="14"/>
        <v>0</v>
      </c>
      <c r="J18" s="89">
        <f t="shared" si="25"/>
        <v>0</v>
      </c>
      <c r="K18" s="90">
        <f t="shared" si="8"/>
        <v>0</v>
      </c>
      <c r="L18" s="8">
        <v>0</v>
      </c>
      <c r="M18" s="2">
        <f t="shared" si="1"/>
        <v>0</v>
      </c>
      <c r="N18" s="89">
        <f t="shared" si="16"/>
        <v>0</v>
      </c>
      <c r="O18" s="89">
        <f t="shared" ref="O18" si="59">N18*$D18</f>
        <v>0</v>
      </c>
      <c r="P18" s="90">
        <f t="shared" si="9"/>
        <v>0</v>
      </c>
      <c r="Q18" s="8">
        <v>0</v>
      </c>
      <c r="R18" s="2">
        <f t="shared" si="2"/>
        <v>0</v>
      </c>
      <c r="S18" s="89">
        <f t="shared" si="18"/>
        <v>0</v>
      </c>
      <c r="T18" s="89">
        <f t="shared" ref="T18" si="60">S18*$D18</f>
        <v>0</v>
      </c>
      <c r="U18" s="90">
        <f t="shared" si="10"/>
        <v>0</v>
      </c>
      <c r="V18" s="8">
        <v>0</v>
      </c>
      <c r="W18" s="2">
        <f t="shared" si="3"/>
        <v>0</v>
      </c>
      <c r="X18" s="89">
        <f t="shared" si="20"/>
        <v>0</v>
      </c>
      <c r="Y18" s="89">
        <f t="shared" ref="Y18" si="61">X18*$D18</f>
        <v>0</v>
      </c>
      <c r="Z18" s="90">
        <f t="shared" si="11"/>
        <v>0</v>
      </c>
      <c r="AA18" s="8">
        <v>0</v>
      </c>
      <c r="AB18" s="2">
        <f t="shared" si="4"/>
        <v>0</v>
      </c>
      <c r="AC18" s="89">
        <f t="shared" si="22"/>
        <v>0</v>
      </c>
      <c r="AD18" s="89">
        <f t="shared" ref="AD18" si="62">AC18*$D18</f>
        <v>0</v>
      </c>
      <c r="AE18" s="90">
        <f t="shared" si="12"/>
        <v>0</v>
      </c>
      <c r="AF18" s="3">
        <f t="shared" si="5"/>
        <v>0</v>
      </c>
      <c r="AG18" s="69"/>
    </row>
    <row r="19" spans="1:143" ht="14.95" collapsed="1" thickBot="1" x14ac:dyDescent="0.3">
      <c r="A19" s="108" t="s">
        <v>62</v>
      </c>
      <c r="B19" s="31"/>
      <c r="C19" s="17"/>
      <c r="D19" s="83">
        <v>0.27400000000000002</v>
      </c>
      <c r="E19" s="18">
        <f t="shared" si="6"/>
        <v>0</v>
      </c>
      <c r="F19" s="43" t="str">
        <f t="shared" si="0"/>
        <v>-</v>
      </c>
      <c r="G19" s="8">
        <v>0</v>
      </c>
      <c r="H19" s="2">
        <f t="shared" si="13"/>
        <v>0</v>
      </c>
      <c r="I19" s="89">
        <f t="shared" si="14"/>
        <v>0</v>
      </c>
      <c r="J19" s="89">
        <f>I19*$D19</f>
        <v>0</v>
      </c>
      <c r="K19" s="90">
        <f t="shared" ref="K19" si="63">12*G19</f>
        <v>0</v>
      </c>
      <c r="L19" s="8">
        <v>0</v>
      </c>
      <c r="M19" s="2">
        <f t="shared" si="1"/>
        <v>0</v>
      </c>
      <c r="N19" s="89">
        <f t="shared" si="16"/>
        <v>0</v>
      </c>
      <c r="O19" s="89">
        <f>N19*$D19</f>
        <v>0</v>
      </c>
      <c r="P19" s="90">
        <f t="shared" ref="P19" si="64">12*L19</f>
        <v>0</v>
      </c>
      <c r="Q19" s="8">
        <v>0</v>
      </c>
      <c r="R19" s="2">
        <f t="shared" si="2"/>
        <v>0</v>
      </c>
      <c r="S19" s="89">
        <f t="shared" si="18"/>
        <v>0</v>
      </c>
      <c r="T19" s="89">
        <f>S19*$D19</f>
        <v>0</v>
      </c>
      <c r="U19" s="90">
        <f t="shared" ref="U19" si="65">12*Q19</f>
        <v>0</v>
      </c>
      <c r="V19" s="8">
        <v>0</v>
      </c>
      <c r="W19" s="2">
        <f t="shared" si="3"/>
        <v>0</v>
      </c>
      <c r="X19" s="89">
        <f t="shared" si="20"/>
        <v>0</v>
      </c>
      <c r="Y19" s="89">
        <f>X19*$D19</f>
        <v>0</v>
      </c>
      <c r="Z19" s="90">
        <f t="shared" ref="Z19" si="66">12*V19</f>
        <v>0</v>
      </c>
      <c r="AA19" s="8">
        <v>0</v>
      </c>
      <c r="AB19" s="2">
        <f t="shared" si="4"/>
        <v>0</v>
      </c>
      <c r="AC19" s="89">
        <f t="shared" si="22"/>
        <v>0</v>
      </c>
      <c r="AD19" s="89">
        <f>AC19*$D19</f>
        <v>0</v>
      </c>
      <c r="AE19" s="90">
        <f t="shared" ref="AE19" si="67">12*AA19</f>
        <v>0</v>
      </c>
      <c r="AF19" s="3">
        <f t="shared" si="5"/>
        <v>0</v>
      </c>
      <c r="AG19" s="75" t="s">
        <v>66</v>
      </c>
    </row>
    <row r="20" spans="1:143" ht="15.8" thickBot="1" x14ac:dyDescent="0.3">
      <c r="A20" s="44" t="s">
        <v>18</v>
      </c>
      <c r="B20" s="45"/>
      <c r="C20" s="45"/>
      <c r="D20" s="45"/>
      <c r="E20" s="45"/>
      <c r="F20" s="46"/>
      <c r="G20" s="399">
        <f>SUM(H10:H19)</f>
        <v>0</v>
      </c>
      <c r="H20" s="400"/>
      <c r="I20" s="91"/>
      <c r="J20" s="91"/>
      <c r="K20" s="91"/>
      <c r="L20" s="399">
        <f>SUM(M10:M19)</f>
        <v>0</v>
      </c>
      <c r="M20" s="400"/>
      <c r="N20" s="91"/>
      <c r="O20" s="91"/>
      <c r="P20" s="91"/>
      <c r="Q20" s="399">
        <f>SUM(R10:R19)</f>
        <v>0</v>
      </c>
      <c r="R20" s="400"/>
      <c r="S20" s="91"/>
      <c r="T20" s="91"/>
      <c r="U20" s="91"/>
      <c r="V20" s="399">
        <f>SUM(W10:W19)</f>
        <v>0</v>
      </c>
      <c r="W20" s="400"/>
      <c r="X20" s="91"/>
      <c r="Y20" s="91"/>
      <c r="Z20" s="91"/>
      <c r="AA20" s="399">
        <f>SUM(AB10:AB19)</f>
        <v>0</v>
      </c>
      <c r="AB20" s="400"/>
      <c r="AC20" s="91"/>
      <c r="AD20" s="91"/>
      <c r="AE20" s="91"/>
      <c r="AF20" s="47">
        <f>SUM(AF10:AF19)</f>
        <v>0</v>
      </c>
      <c r="AG20" s="70" t="s">
        <v>9</v>
      </c>
    </row>
    <row r="21" spans="1:143" s="49" customFormat="1" ht="6.8" customHeight="1" thickTop="1" x14ac:dyDescent="0.25">
      <c r="A21" s="48"/>
      <c r="G21" s="50"/>
      <c r="H21" s="50"/>
      <c r="I21" s="92"/>
      <c r="J21" s="92"/>
      <c r="K21" s="92"/>
      <c r="L21" s="50"/>
      <c r="M21" s="50"/>
      <c r="N21" s="92"/>
      <c r="O21" s="92"/>
      <c r="P21" s="92"/>
      <c r="Q21" s="50"/>
      <c r="R21" s="50"/>
      <c r="S21" s="92"/>
      <c r="T21" s="92"/>
      <c r="U21" s="92"/>
      <c r="V21" s="50"/>
      <c r="W21" s="50"/>
      <c r="X21" s="92"/>
      <c r="Y21" s="92"/>
      <c r="Z21" s="92"/>
      <c r="AA21" s="50"/>
      <c r="AB21" s="50"/>
      <c r="AC21" s="92"/>
      <c r="AD21" s="92"/>
      <c r="AE21" s="92"/>
      <c r="AF21" s="51"/>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row>
    <row r="22" spans="1:143" ht="15.8" x14ac:dyDescent="0.25">
      <c r="A22" s="33" t="s">
        <v>34</v>
      </c>
      <c r="B22" s="27"/>
      <c r="C22" s="27"/>
      <c r="D22" s="27"/>
      <c r="E22" s="27"/>
      <c r="F22" s="28"/>
      <c r="G22" s="373" t="s">
        <v>0</v>
      </c>
      <c r="H22" s="374"/>
      <c r="I22" s="93"/>
      <c r="J22" s="93"/>
      <c r="K22" s="93"/>
      <c r="L22" s="373" t="s">
        <v>1</v>
      </c>
      <c r="M22" s="374"/>
      <c r="N22" s="93"/>
      <c r="O22" s="93"/>
      <c r="P22" s="93"/>
      <c r="Q22" s="373" t="s">
        <v>2</v>
      </c>
      <c r="R22" s="374"/>
      <c r="S22" s="93"/>
      <c r="T22" s="93"/>
      <c r="U22" s="93"/>
      <c r="V22" s="373" t="s">
        <v>3</v>
      </c>
      <c r="W22" s="374"/>
      <c r="X22" s="93"/>
      <c r="Y22" s="93"/>
      <c r="Z22" s="93"/>
      <c r="AA22" s="373" t="s">
        <v>4</v>
      </c>
      <c r="AB22" s="374"/>
      <c r="AC22" s="93"/>
      <c r="AD22" s="93"/>
      <c r="AE22" s="93"/>
      <c r="AF22" s="36" t="s">
        <v>5</v>
      </c>
      <c r="AG22" s="71"/>
    </row>
    <row r="23" spans="1:143" ht="14.95" x14ac:dyDescent="0.25">
      <c r="A23" s="362"/>
      <c r="B23" s="363"/>
      <c r="C23" s="363"/>
      <c r="D23" s="363"/>
      <c r="E23" s="363"/>
      <c r="F23" s="364"/>
      <c r="G23" s="338"/>
      <c r="H23" s="339"/>
      <c r="I23" s="93"/>
      <c r="J23" s="94"/>
      <c r="K23" s="94"/>
      <c r="L23" s="338"/>
      <c r="M23" s="339"/>
      <c r="N23" s="93"/>
      <c r="O23" s="94"/>
      <c r="P23" s="94"/>
      <c r="Q23" s="338"/>
      <c r="R23" s="339"/>
      <c r="S23" s="93"/>
      <c r="T23" s="94"/>
      <c r="U23" s="94"/>
      <c r="V23" s="338"/>
      <c r="W23" s="339"/>
      <c r="X23" s="93"/>
      <c r="Y23" s="94"/>
      <c r="Z23" s="94"/>
      <c r="AA23" s="338"/>
      <c r="AB23" s="339"/>
      <c r="AC23" s="93"/>
      <c r="AD23" s="94"/>
      <c r="AE23" s="94"/>
      <c r="AF23" s="12">
        <f>SUM(G23+L23+Q23+V23+AA23)</f>
        <v>0</v>
      </c>
      <c r="AG23" s="69"/>
    </row>
    <row r="24" spans="1:143" ht="14.95" hidden="1" outlineLevel="1" x14ac:dyDescent="0.25">
      <c r="A24" s="362"/>
      <c r="B24" s="363"/>
      <c r="C24" s="363"/>
      <c r="D24" s="363"/>
      <c r="E24" s="363"/>
      <c r="F24" s="364"/>
      <c r="G24" s="338"/>
      <c r="H24" s="339"/>
      <c r="I24" s="93"/>
      <c r="J24" s="94"/>
      <c r="K24" s="94"/>
      <c r="L24" s="338"/>
      <c r="M24" s="339"/>
      <c r="N24" s="93"/>
      <c r="O24" s="94"/>
      <c r="P24" s="94"/>
      <c r="Q24" s="338"/>
      <c r="R24" s="339"/>
      <c r="S24" s="93"/>
      <c r="T24" s="94"/>
      <c r="U24" s="94"/>
      <c r="V24" s="338"/>
      <c r="W24" s="339"/>
      <c r="X24" s="93"/>
      <c r="Y24" s="94"/>
      <c r="Z24" s="94"/>
      <c r="AA24" s="338"/>
      <c r="AB24" s="339"/>
      <c r="AC24" s="93"/>
      <c r="AD24" s="94"/>
      <c r="AE24" s="94"/>
      <c r="AF24" s="12">
        <f>SUM(G24+L24+Q24+V24+AA24)</f>
        <v>0</v>
      </c>
      <c r="AG24" s="69"/>
    </row>
    <row r="25" spans="1:143" ht="14.95" hidden="1" outlineLevel="1" x14ac:dyDescent="0.25">
      <c r="A25" s="362"/>
      <c r="B25" s="363"/>
      <c r="C25" s="363"/>
      <c r="D25" s="363"/>
      <c r="E25" s="363"/>
      <c r="F25" s="364"/>
      <c r="G25" s="338"/>
      <c r="H25" s="339"/>
      <c r="I25" s="93"/>
      <c r="J25" s="94"/>
      <c r="K25" s="94"/>
      <c r="L25" s="338"/>
      <c r="M25" s="339"/>
      <c r="N25" s="93"/>
      <c r="O25" s="94"/>
      <c r="P25" s="94"/>
      <c r="Q25" s="338"/>
      <c r="R25" s="339"/>
      <c r="S25" s="93"/>
      <c r="T25" s="94"/>
      <c r="U25" s="94"/>
      <c r="V25" s="338"/>
      <c r="W25" s="339"/>
      <c r="X25" s="93"/>
      <c r="Y25" s="94"/>
      <c r="Z25" s="94"/>
      <c r="AA25" s="338"/>
      <c r="AB25" s="339"/>
      <c r="AC25" s="93"/>
      <c r="AD25" s="94"/>
      <c r="AE25" s="94"/>
      <c r="AF25" s="12"/>
      <c r="AG25" s="69"/>
    </row>
    <row r="26" spans="1:143" ht="14.95" hidden="1" outlineLevel="1" x14ac:dyDescent="0.25">
      <c r="A26" s="362"/>
      <c r="B26" s="363"/>
      <c r="C26" s="363"/>
      <c r="D26" s="363"/>
      <c r="E26" s="363"/>
      <c r="F26" s="364"/>
      <c r="G26" s="338"/>
      <c r="H26" s="339"/>
      <c r="I26" s="93"/>
      <c r="J26" s="94"/>
      <c r="K26" s="94"/>
      <c r="L26" s="338"/>
      <c r="M26" s="339"/>
      <c r="N26" s="93"/>
      <c r="O26" s="94"/>
      <c r="P26" s="94"/>
      <c r="Q26" s="338"/>
      <c r="R26" s="339"/>
      <c r="S26" s="93"/>
      <c r="T26" s="94"/>
      <c r="U26" s="94"/>
      <c r="V26" s="338"/>
      <c r="W26" s="339"/>
      <c r="X26" s="93"/>
      <c r="Y26" s="94"/>
      <c r="Z26" s="94"/>
      <c r="AA26" s="338"/>
      <c r="AB26" s="339"/>
      <c r="AC26" s="93"/>
      <c r="AD26" s="94"/>
      <c r="AE26" s="94"/>
      <c r="AF26" s="12"/>
      <c r="AG26" s="69"/>
    </row>
    <row r="27" spans="1:143" ht="14.95" hidden="1" outlineLevel="1" x14ac:dyDescent="0.25">
      <c r="A27" s="362"/>
      <c r="B27" s="363"/>
      <c r="C27" s="363"/>
      <c r="D27" s="363"/>
      <c r="E27" s="363"/>
      <c r="F27" s="364"/>
      <c r="G27" s="338"/>
      <c r="H27" s="339"/>
      <c r="I27" s="93"/>
      <c r="J27" s="94"/>
      <c r="K27" s="94"/>
      <c r="L27" s="338"/>
      <c r="M27" s="339"/>
      <c r="N27" s="93"/>
      <c r="O27" s="94"/>
      <c r="P27" s="94"/>
      <c r="Q27" s="338"/>
      <c r="R27" s="339"/>
      <c r="S27" s="93"/>
      <c r="T27" s="94"/>
      <c r="U27" s="94"/>
      <c r="V27" s="338"/>
      <c r="W27" s="339"/>
      <c r="X27" s="93"/>
      <c r="Y27" s="94"/>
      <c r="Z27" s="94"/>
      <c r="AA27" s="338"/>
      <c r="AB27" s="339"/>
      <c r="AC27" s="93"/>
      <c r="AD27" s="94"/>
      <c r="AE27" s="94"/>
      <c r="AF27" s="12"/>
      <c r="AG27" s="69"/>
    </row>
    <row r="28" spans="1:143" ht="14.95" collapsed="1" x14ac:dyDescent="0.25">
      <c r="A28" s="365" t="s">
        <v>62</v>
      </c>
      <c r="B28" s="366"/>
      <c r="C28" s="366"/>
      <c r="D28" s="366"/>
      <c r="E28" s="366"/>
      <c r="F28" s="367"/>
      <c r="G28" s="338"/>
      <c r="H28" s="339"/>
      <c r="I28" s="93"/>
      <c r="J28" s="94"/>
      <c r="K28" s="94"/>
      <c r="L28" s="338"/>
      <c r="M28" s="339"/>
      <c r="N28" s="93"/>
      <c r="O28" s="94"/>
      <c r="P28" s="94"/>
      <c r="Q28" s="338"/>
      <c r="R28" s="339"/>
      <c r="S28" s="93"/>
      <c r="T28" s="94"/>
      <c r="U28" s="94"/>
      <c r="V28" s="338"/>
      <c r="W28" s="339"/>
      <c r="X28" s="93"/>
      <c r="Y28" s="94"/>
      <c r="Z28" s="94"/>
      <c r="AA28" s="338"/>
      <c r="AB28" s="339"/>
      <c r="AC28" s="93"/>
      <c r="AD28" s="94"/>
      <c r="AE28" s="94"/>
      <c r="AF28" s="12">
        <f>SUM(G28+L28+Q28+V28+AA28)</f>
        <v>0</v>
      </c>
      <c r="AG28" s="75" t="s">
        <v>66</v>
      </c>
    </row>
    <row r="29" spans="1:143" ht="15.8" thickBot="1" x14ac:dyDescent="0.3">
      <c r="A29" s="9" t="s">
        <v>10</v>
      </c>
      <c r="B29" s="10"/>
      <c r="C29" s="10"/>
      <c r="D29" s="10"/>
      <c r="E29" s="10"/>
      <c r="F29" s="52" t="s">
        <v>17</v>
      </c>
      <c r="G29" s="375">
        <f>SUM(G23:H28)</f>
        <v>0</v>
      </c>
      <c r="H29" s="376"/>
      <c r="I29" s="95"/>
      <c r="J29" s="95"/>
      <c r="K29" s="95"/>
      <c r="L29" s="375">
        <f>SUM(L23:M28)</f>
        <v>0</v>
      </c>
      <c r="M29" s="376"/>
      <c r="N29" s="95"/>
      <c r="O29" s="95"/>
      <c r="P29" s="95"/>
      <c r="Q29" s="375">
        <f>SUM(Q23:R28)</f>
        <v>0</v>
      </c>
      <c r="R29" s="376"/>
      <c r="S29" s="95"/>
      <c r="T29" s="95"/>
      <c r="U29" s="95"/>
      <c r="V29" s="375">
        <f>SUM(V23:W28)</f>
        <v>0</v>
      </c>
      <c r="W29" s="376"/>
      <c r="X29" s="95"/>
      <c r="Y29" s="95"/>
      <c r="Z29" s="95"/>
      <c r="AA29" s="375">
        <f>SUM(AA23:AB28)</f>
        <v>0</v>
      </c>
      <c r="AB29" s="376"/>
      <c r="AC29" s="95"/>
      <c r="AD29" s="95"/>
      <c r="AE29" s="95"/>
      <c r="AF29" s="11">
        <f>SUM(AF23:AF28)</f>
        <v>0</v>
      </c>
      <c r="AG29" s="71" t="s">
        <v>17</v>
      </c>
    </row>
    <row r="30" spans="1:143" s="49" customFormat="1" ht="6.8" customHeight="1" thickTop="1" x14ac:dyDescent="0.25">
      <c r="A30" s="48"/>
      <c r="G30" s="50"/>
      <c r="H30" s="50"/>
      <c r="I30" s="92"/>
      <c r="J30" s="92"/>
      <c r="K30" s="92"/>
      <c r="L30" s="50"/>
      <c r="M30" s="50"/>
      <c r="N30" s="92"/>
      <c r="O30" s="92"/>
      <c r="P30" s="92"/>
      <c r="Q30" s="50"/>
      <c r="R30" s="50"/>
      <c r="S30" s="92"/>
      <c r="T30" s="92"/>
      <c r="U30" s="92"/>
      <c r="V30" s="50"/>
      <c r="W30" s="50"/>
      <c r="X30" s="92"/>
      <c r="Y30" s="92"/>
      <c r="Z30" s="92"/>
      <c r="AA30" s="50"/>
      <c r="AB30" s="50"/>
      <c r="AC30" s="92"/>
      <c r="AD30" s="92"/>
      <c r="AE30" s="92"/>
      <c r="AF30" s="51"/>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2"/>
      <c r="BU30" s="42"/>
      <c r="BV30" s="42"/>
      <c r="BW30" s="42"/>
      <c r="BX30" s="42"/>
      <c r="BY30" s="42"/>
      <c r="BZ30" s="42"/>
      <c r="CA30" s="42"/>
      <c r="CB30" s="42"/>
      <c r="CC30" s="42"/>
      <c r="CD30" s="42"/>
      <c r="CE30" s="42"/>
      <c r="CF30" s="42"/>
      <c r="CG30" s="42"/>
      <c r="CH30" s="42"/>
      <c r="CI30" s="42"/>
      <c r="CJ30" s="42"/>
      <c r="CK30" s="42"/>
      <c r="CL30" s="42"/>
      <c r="CM30" s="42"/>
      <c r="CN30" s="42"/>
      <c r="CO30" s="42"/>
      <c r="CP30" s="42"/>
      <c r="CQ30" s="42"/>
      <c r="CR30" s="42"/>
      <c r="CS30" s="42"/>
      <c r="CT30" s="42"/>
      <c r="CU30" s="42"/>
      <c r="CV30" s="42"/>
      <c r="CW30" s="42"/>
      <c r="CX30" s="42"/>
      <c r="CY30" s="42"/>
      <c r="CZ30" s="42"/>
      <c r="DA30" s="42"/>
      <c r="DB30" s="42"/>
      <c r="DC30" s="42"/>
      <c r="DD30" s="42"/>
      <c r="DE30" s="42"/>
      <c r="DF30" s="42"/>
      <c r="DG30" s="42"/>
      <c r="DH30" s="42"/>
      <c r="DI30" s="42"/>
      <c r="DJ30" s="42"/>
      <c r="DK30" s="42"/>
      <c r="DL30" s="42"/>
      <c r="DM30" s="42"/>
      <c r="DN30" s="42"/>
      <c r="DO30" s="42"/>
      <c r="DP30" s="42"/>
      <c r="DQ30" s="42"/>
      <c r="DR30" s="42"/>
      <c r="DS30" s="42"/>
      <c r="DT30" s="42"/>
      <c r="DU30" s="42"/>
      <c r="DV30" s="42"/>
      <c r="DW30" s="42"/>
      <c r="DX30" s="42"/>
      <c r="DY30" s="42"/>
      <c r="DZ30" s="42"/>
      <c r="EA30" s="42"/>
      <c r="EB30" s="42"/>
      <c r="EC30" s="42"/>
      <c r="ED30" s="42"/>
      <c r="EE30" s="42"/>
      <c r="EF30" s="42"/>
      <c r="EG30" s="42"/>
      <c r="EH30" s="42"/>
      <c r="EI30" s="42"/>
      <c r="EJ30" s="42"/>
      <c r="EK30" s="42"/>
      <c r="EL30" s="42"/>
      <c r="EM30" s="42"/>
    </row>
    <row r="31" spans="1:143" ht="15.8" x14ac:dyDescent="0.25">
      <c r="A31" s="35" t="s">
        <v>22</v>
      </c>
      <c r="B31" s="25"/>
      <c r="C31" s="25"/>
      <c r="D31" s="25"/>
      <c r="E31" s="25"/>
      <c r="F31" s="26"/>
      <c r="G31" s="403" t="s">
        <v>0</v>
      </c>
      <c r="H31" s="404"/>
      <c r="I31" s="93"/>
      <c r="J31" s="93"/>
      <c r="K31" s="93"/>
      <c r="L31" s="403" t="s">
        <v>1</v>
      </c>
      <c r="M31" s="404"/>
      <c r="N31" s="93"/>
      <c r="O31" s="93"/>
      <c r="P31" s="93"/>
      <c r="Q31" s="403" t="s">
        <v>2</v>
      </c>
      <c r="R31" s="404"/>
      <c r="S31" s="93"/>
      <c r="T31" s="93"/>
      <c r="U31" s="93"/>
      <c r="V31" s="403" t="s">
        <v>3</v>
      </c>
      <c r="W31" s="404"/>
      <c r="X31" s="93"/>
      <c r="Y31" s="93"/>
      <c r="Z31" s="93"/>
      <c r="AA31" s="403" t="s">
        <v>4</v>
      </c>
      <c r="AB31" s="404"/>
      <c r="AC31" s="93"/>
      <c r="AD31" s="93"/>
      <c r="AE31" s="93"/>
      <c r="AF31" s="87" t="s">
        <v>5</v>
      </c>
      <c r="AG31" s="72"/>
    </row>
    <row r="32" spans="1:143" ht="14.95" x14ac:dyDescent="0.25">
      <c r="A32" s="362" t="s">
        <v>132</v>
      </c>
      <c r="B32" s="363"/>
      <c r="C32" s="363"/>
      <c r="D32" s="363"/>
      <c r="E32" s="363"/>
      <c r="F32" s="364"/>
      <c r="G32" s="338"/>
      <c r="H32" s="339"/>
      <c r="I32" s="94"/>
      <c r="J32" s="94"/>
      <c r="K32" s="94"/>
      <c r="L32" s="338"/>
      <c r="M32" s="339"/>
      <c r="N32" s="94"/>
      <c r="O32" s="94"/>
      <c r="P32" s="94"/>
      <c r="Q32" s="338"/>
      <c r="R32" s="339"/>
      <c r="S32" s="94"/>
      <c r="T32" s="94"/>
      <c r="U32" s="94"/>
      <c r="V32" s="338"/>
      <c r="W32" s="339"/>
      <c r="X32" s="94"/>
      <c r="Y32" s="94"/>
      <c r="Z32" s="94"/>
      <c r="AA32" s="338"/>
      <c r="AB32" s="339"/>
      <c r="AC32" s="94"/>
      <c r="AD32" s="94"/>
      <c r="AE32" s="94"/>
      <c r="AF32" s="4">
        <f t="shared" ref="AF32:AF51" si="68">SUM(G32+L32+Q32+V32+AA32)</f>
        <v>0</v>
      </c>
      <c r="AG32" s="75" t="s">
        <v>135</v>
      </c>
    </row>
    <row r="33" spans="1:33" ht="14.95" x14ac:dyDescent="0.25">
      <c r="A33" s="362" t="s">
        <v>133</v>
      </c>
      <c r="B33" s="363"/>
      <c r="C33" s="363"/>
      <c r="D33" s="363"/>
      <c r="E33" s="363"/>
      <c r="F33" s="364"/>
      <c r="G33" s="338"/>
      <c r="H33" s="339"/>
      <c r="I33" s="94"/>
      <c r="J33" s="94"/>
      <c r="K33" s="94"/>
      <c r="L33" s="338"/>
      <c r="M33" s="339"/>
      <c r="N33" s="94"/>
      <c r="O33" s="94"/>
      <c r="P33" s="94"/>
      <c r="Q33" s="338"/>
      <c r="R33" s="339"/>
      <c r="S33" s="94"/>
      <c r="T33" s="94"/>
      <c r="U33" s="94"/>
      <c r="V33" s="338"/>
      <c r="W33" s="339"/>
      <c r="X33" s="94"/>
      <c r="Y33" s="94"/>
      <c r="Z33" s="94"/>
      <c r="AA33" s="338"/>
      <c r="AB33" s="339"/>
      <c r="AC33" s="94"/>
      <c r="AD33" s="94"/>
      <c r="AE33" s="94"/>
      <c r="AF33" s="4">
        <f t="shared" si="68"/>
        <v>0</v>
      </c>
      <c r="AG33" s="75" t="s">
        <v>136</v>
      </c>
    </row>
    <row r="34" spans="1:33" ht="14.95" x14ac:dyDescent="0.25">
      <c r="A34" s="362" t="s">
        <v>134</v>
      </c>
      <c r="B34" s="363"/>
      <c r="C34" s="363"/>
      <c r="D34" s="363"/>
      <c r="E34" s="363"/>
      <c r="F34" s="364"/>
      <c r="G34" s="338"/>
      <c r="H34" s="339"/>
      <c r="I34" s="94"/>
      <c r="J34" s="94"/>
      <c r="K34" s="94"/>
      <c r="L34" s="338"/>
      <c r="M34" s="339"/>
      <c r="N34" s="94"/>
      <c r="O34" s="94"/>
      <c r="P34" s="94"/>
      <c r="Q34" s="338"/>
      <c r="R34" s="339"/>
      <c r="S34" s="94"/>
      <c r="T34" s="94"/>
      <c r="U34" s="94"/>
      <c r="V34" s="338"/>
      <c r="W34" s="339"/>
      <c r="X34" s="94"/>
      <c r="Y34" s="94"/>
      <c r="Z34" s="94"/>
      <c r="AA34" s="338"/>
      <c r="AB34" s="339"/>
      <c r="AC34" s="94"/>
      <c r="AD34" s="94"/>
      <c r="AE34" s="94"/>
      <c r="AF34" s="4">
        <f t="shared" si="68"/>
        <v>0</v>
      </c>
      <c r="AG34" s="75" t="s">
        <v>137</v>
      </c>
    </row>
    <row r="35" spans="1:33" ht="14.95" x14ac:dyDescent="0.25">
      <c r="A35" s="362" t="s">
        <v>80</v>
      </c>
      <c r="B35" s="363"/>
      <c r="C35" s="363"/>
      <c r="D35" s="363"/>
      <c r="E35" s="363"/>
      <c r="F35" s="364"/>
      <c r="G35" s="338"/>
      <c r="H35" s="339"/>
      <c r="I35" s="94"/>
      <c r="J35" s="94"/>
      <c r="K35" s="94"/>
      <c r="L35" s="338"/>
      <c r="M35" s="339"/>
      <c r="N35" s="94"/>
      <c r="O35" s="94"/>
      <c r="P35" s="94"/>
      <c r="Q35" s="338"/>
      <c r="R35" s="339"/>
      <c r="S35" s="94"/>
      <c r="T35" s="94"/>
      <c r="U35" s="94"/>
      <c r="V35" s="338"/>
      <c r="W35" s="339"/>
      <c r="X35" s="94"/>
      <c r="Y35" s="94"/>
      <c r="Z35" s="94"/>
      <c r="AA35" s="338"/>
      <c r="AB35" s="339"/>
      <c r="AC35" s="94"/>
      <c r="AD35" s="94"/>
      <c r="AE35" s="94"/>
      <c r="AF35" s="4">
        <f t="shared" si="68"/>
        <v>0</v>
      </c>
      <c r="AG35" s="75" t="s">
        <v>138</v>
      </c>
    </row>
    <row r="36" spans="1:33" ht="14.95" x14ac:dyDescent="0.25">
      <c r="A36" s="362"/>
      <c r="B36" s="363"/>
      <c r="C36" s="363"/>
      <c r="D36" s="363"/>
      <c r="E36" s="363"/>
      <c r="F36" s="364"/>
      <c r="G36" s="338"/>
      <c r="H36" s="339"/>
      <c r="I36" s="94"/>
      <c r="J36" s="94"/>
      <c r="K36" s="94"/>
      <c r="L36" s="338"/>
      <c r="M36" s="339"/>
      <c r="N36" s="94"/>
      <c r="O36" s="94"/>
      <c r="P36" s="94"/>
      <c r="Q36" s="338"/>
      <c r="R36" s="339"/>
      <c r="S36" s="94"/>
      <c r="T36" s="94"/>
      <c r="U36" s="94"/>
      <c r="V36" s="338"/>
      <c r="W36" s="339"/>
      <c r="X36" s="94"/>
      <c r="Y36" s="94"/>
      <c r="Z36" s="94"/>
      <c r="AA36" s="338"/>
      <c r="AB36" s="339"/>
      <c r="AC36" s="94"/>
      <c r="AD36" s="94"/>
      <c r="AE36" s="94"/>
      <c r="AF36" s="4">
        <f t="shared" si="68"/>
        <v>0</v>
      </c>
      <c r="AG36" s="75"/>
    </row>
    <row r="37" spans="1:33" ht="14.95" x14ac:dyDescent="0.25">
      <c r="A37" s="362"/>
      <c r="B37" s="363"/>
      <c r="C37" s="363"/>
      <c r="D37" s="363"/>
      <c r="E37" s="363"/>
      <c r="F37" s="364"/>
      <c r="G37" s="338"/>
      <c r="H37" s="339"/>
      <c r="I37" s="94"/>
      <c r="J37" s="94"/>
      <c r="K37" s="94"/>
      <c r="L37" s="338"/>
      <c r="M37" s="339"/>
      <c r="N37" s="94"/>
      <c r="O37" s="94"/>
      <c r="P37" s="94"/>
      <c r="Q37" s="338"/>
      <c r="R37" s="339"/>
      <c r="S37" s="94"/>
      <c r="T37" s="94"/>
      <c r="U37" s="94"/>
      <c r="V37" s="338"/>
      <c r="W37" s="339"/>
      <c r="X37" s="94"/>
      <c r="Y37" s="94"/>
      <c r="Z37" s="94"/>
      <c r="AA37" s="338"/>
      <c r="AB37" s="339"/>
      <c r="AC37" s="94"/>
      <c r="AD37" s="94"/>
      <c r="AE37" s="94"/>
      <c r="AF37" s="4">
        <f t="shared" si="68"/>
        <v>0</v>
      </c>
      <c r="AG37" s="69"/>
    </row>
    <row r="38" spans="1:33" ht="14.95" x14ac:dyDescent="0.25">
      <c r="A38" s="362"/>
      <c r="B38" s="363"/>
      <c r="C38" s="363"/>
      <c r="D38" s="363"/>
      <c r="E38" s="363"/>
      <c r="F38" s="364"/>
      <c r="G38" s="338"/>
      <c r="H38" s="339"/>
      <c r="I38" s="94"/>
      <c r="J38" s="94"/>
      <c r="K38" s="94"/>
      <c r="L38" s="338"/>
      <c r="M38" s="339"/>
      <c r="N38" s="94"/>
      <c r="O38" s="94"/>
      <c r="P38" s="94"/>
      <c r="Q38" s="338"/>
      <c r="R38" s="339"/>
      <c r="S38" s="94"/>
      <c r="T38" s="94"/>
      <c r="U38" s="94"/>
      <c r="V38" s="338"/>
      <c r="W38" s="339"/>
      <c r="X38" s="94"/>
      <c r="Y38" s="94"/>
      <c r="Z38" s="94"/>
      <c r="AA38" s="338"/>
      <c r="AB38" s="339"/>
      <c r="AC38" s="94"/>
      <c r="AD38" s="94"/>
      <c r="AE38" s="94"/>
      <c r="AF38" s="4">
        <f t="shared" si="68"/>
        <v>0</v>
      </c>
      <c r="AG38" s="75"/>
    </row>
    <row r="39" spans="1:33" ht="14.95" x14ac:dyDescent="0.25">
      <c r="A39" s="362"/>
      <c r="B39" s="363"/>
      <c r="C39" s="363"/>
      <c r="D39" s="363"/>
      <c r="E39" s="363"/>
      <c r="F39" s="364"/>
      <c r="G39" s="338"/>
      <c r="H39" s="339"/>
      <c r="I39" s="94"/>
      <c r="J39" s="94"/>
      <c r="K39" s="94"/>
      <c r="L39" s="338"/>
      <c r="M39" s="339"/>
      <c r="N39" s="94"/>
      <c r="O39" s="94"/>
      <c r="P39" s="94"/>
      <c r="Q39" s="338"/>
      <c r="R39" s="339"/>
      <c r="S39" s="94"/>
      <c r="T39" s="94"/>
      <c r="U39" s="94"/>
      <c r="V39" s="338"/>
      <c r="W39" s="339"/>
      <c r="X39" s="94"/>
      <c r="Y39" s="94"/>
      <c r="Z39" s="94"/>
      <c r="AA39" s="338"/>
      <c r="AB39" s="339"/>
      <c r="AC39" s="94"/>
      <c r="AD39" s="94"/>
      <c r="AE39" s="94"/>
      <c r="AF39" s="4">
        <f t="shared" si="68"/>
        <v>0</v>
      </c>
      <c r="AG39" s="75"/>
    </row>
    <row r="40" spans="1:33" ht="14.95" x14ac:dyDescent="0.25">
      <c r="A40" s="362"/>
      <c r="B40" s="363"/>
      <c r="C40" s="363"/>
      <c r="D40" s="363"/>
      <c r="E40" s="363"/>
      <c r="F40" s="364"/>
      <c r="G40" s="338"/>
      <c r="H40" s="339"/>
      <c r="I40" s="94"/>
      <c r="J40" s="94"/>
      <c r="K40" s="94"/>
      <c r="L40" s="338"/>
      <c r="M40" s="339"/>
      <c r="N40" s="94"/>
      <c r="O40" s="94"/>
      <c r="P40" s="94"/>
      <c r="Q40" s="338"/>
      <c r="R40" s="339"/>
      <c r="S40" s="94"/>
      <c r="T40" s="94"/>
      <c r="U40" s="94"/>
      <c r="V40" s="338"/>
      <c r="W40" s="339"/>
      <c r="X40" s="94"/>
      <c r="Y40" s="94"/>
      <c r="Z40" s="94"/>
      <c r="AA40" s="338"/>
      <c r="AB40" s="339"/>
      <c r="AC40" s="94"/>
      <c r="AD40" s="94"/>
      <c r="AE40" s="94"/>
      <c r="AF40" s="4">
        <f t="shared" si="68"/>
        <v>0</v>
      </c>
      <c r="AG40" s="75"/>
    </row>
    <row r="41" spans="1:33" ht="14.95" x14ac:dyDescent="0.25">
      <c r="A41" s="362"/>
      <c r="B41" s="363"/>
      <c r="C41" s="363"/>
      <c r="D41" s="363"/>
      <c r="E41" s="363"/>
      <c r="F41" s="364"/>
      <c r="G41" s="338"/>
      <c r="H41" s="339"/>
      <c r="I41" s="94"/>
      <c r="J41" s="94"/>
      <c r="K41" s="94"/>
      <c r="L41" s="338"/>
      <c r="M41" s="339"/>
      <c r="N41" s="94"/>
      <c r="O41" s="94"/>
      <c r="P41" s="94"/>
      <c r="Q41" s="338"/>
      <c r="R41" s="339"/>
      <c r="S41" s="94"/>
      <c r="T41" s="94"/>
      <c r="U41" s="94"/>
      <c r="V41" s="338"/>
      <c r="W41" s="339"/>
      <c r="X41" s="94"/>
      <c r="Y41" s="94"/>
      <c r="Z41" s="94"/>
      <c r="AA41" s="338"/>
      <c r="AB41" s="339"/>
      <c r="AC41" s="94"/>
      <c r="AD41" s="94"/>
      <c r="AE41" s="94"/>
      <c r="AF41" s="4">
        <f t="shared" si="68"/>
        <v>0</v>
      </c>
      <c r="AG41" s="75"/>
    </row>
    <row r="42" spans="1:33" ht="14.95" x14ac:dyDescent="0.25">
      <c r="A42" s="362"/>
      <c r="B42" s="363"/>
      <c r="C42" s="363"/>
      <c r="D42" s="363"/>
      <c r="E42" s="363"/>
      <c r="F42" s="364"/>
      <c r="G42" s="338"/>
      <c r="H42" s="339"/>
      <c r="I42" s="94"/>
      <c r="J42" s="94"/>
      <c r="K42" s="94"/>
      <c r="L42" s="338"/>
      <c r="M42" s="339"/>
      <c r="N42" s="94"/>
      <c r="O42" s="94"/>
      <c r="P42" s="94"/>
      <c r="Q42" s="338"/>
      <c r="R42" s="339"/>
      <c r="S42" s="94"/>
      <c r="T42" s="94"/>
      <c r="U42" s="94"/>
      <c r="V42" s="338"/>
      <c r="W42" s="339"/>
      <c r="X42" s="94"/>
      <c r="Y42" s="94"/>
      <c r="Z42" s="94"/>
      <c r="AA42" s="338"/>
      <c r="AB42" s="339"/>
      <c r="AC42" s="94"/>
      <c r="AD42" s="94"/>
      <c r="AE42" s="94"/>
      <c r="AF42" s="4">
        <f t="shared" si="68"/>
        <v>0</v>
      </c>
      <c r="AG42" s="69"/>
    </row>
    <row r="43" spans="1:33" ht="14.95" hidden="1" outlineLevel="1" x14ac:dyDescent="0.25">
      <c r="A43" s="362"/>
      <c r="B43" s="363"/>
      <c r="C43" s="363"/>
      <c r="D43" s="363"/>
      <c r="E43" s="363"/>
      <c r="F43" s="364"/>
      <c r="G43" s="338"/>
      <c r="H43" s="339"/>
      <c r="I43" s="94"/>
      <c r="J43" s="94"/>
      <c r="K43" s="94"/>
      <c r="L43" s="338"/>
      <c r="M43" s="339"/>
      <c r="N43" s="94"/>
      <c r="O43" s="94"/>
      <c r="P43" s="94"/>
      <c r="Q43" s="338"/>
      <c r="R43" s="339"/>
      <c r="S43" s="94"/>
      <c r="T43" s="94"/>
      <c r="U43" s="94"/>
      <c r="V43" s="338"/>
      <c r="W43" s="339"/>
      <c r="X43" s="94"/>
      <c r="Y43" s="94"/>
      <c r="Z43" s="94"/>
      <c r="AA43" s="338"/>
      <c r="AB43" s="339"/>
      <c r="AC43" s="94"/>
      <c r="AD43" s="94"/>
      <c r="AE43" s="94"/>
      <c r="AF43" s="4">
        <f t="shared" si="68"/>
        <v>0</v>
      </c>
      <c r="AG43" s="69"/>
    </row>
    <row r="44" spans="1:33" ht="14.95" hidden="1" outlineLevel="1" x14ac:dyDescent="0.25">
      <c r="A44" s="362"/>
      <c r="B44" s="363"/>
      <c r="C44" s="363"/>
      <c r="D44" s="363"/>
      <c r="E44" s="363"/>
      <c r="F44" s="364"/>
      <c r="G44" s="338"/>
      <c r="H44" s="339"/>
      <c r="I44" s="94"/>
      <c r="J44" s="94"/>
      <c r="K44" s="94"/>
      <c r="L44" s="338"/>
      <c r="M44" s="339"/>
      <c r="N44" s="94"/>
      <c r="O44" s="94"/>
      <c r="P44" s="94"/>
      <c r="Q44" s="338"/>
      <c r="R44" s="339"/>
      <c r="S44" s="94"/>
      <c r="T44" s="94"/>
      <c r="U44" s="94"/>
      <c r="V44" s="338"/>
      <c r="W44" s="339"/>
      <c r="X44" s="94"/>
      <c r="Y44" s="94"/>
      <c r="Z44" s="94"/>
      <c r="AA44" s="338"/>
      <c r="AB44" s="339"/>
      <c r="AC44" s="94"/>
      <c r="AD44" s="94"/>
      <c r="AE44" s="94"/>
      <c r="AF44" s="4">
        <f t="shared" si="68"/>
        <v>0</v>
      </c>
      <c r="AG44" s="69"/>
    </row>
    <row r="45" spans="1:33" ht="14.95" hidden="1" outlineLevel="1" x14ac:dyDescent="0.25">
      <c r="A45" s="362"/>
      <c r="B45" s="363"/>
      <c r="C45" s="363"/>
      <c r="D45" s="363"/>
      <c r="E45" s="363"/>
      <c r="F45" s="364"/>
      <c r="G45" s="338"/>
      <c r="H45" s="339"/>
      <c r="I45" s="94"/>
      <c r="J45" s="94"/>
      <c r="K45" s="94"/>
      <c r="L45" s="338"/>
      <c r="M45" s="339"/>
      <c r="N45" s="94"/>
      <c r="O45" s="94"/>
      <c r="P45" s="94"/>
      <c r="Q45" s="338"/>
      <c r="R45" s="339"/>
      <c r="S45" s="94"/>
      <c r="T45" s="94"/>
      <c r="U45" s="94"/>
      <c r="V45" s="338"/>
      <c r="W45" s="339"/>
      <c r="X45" s="94"/>
      <c r="Y45" s="94"/>
      <c r="Z45" s="94"/>
      <c r="AA45" s="338"/>
      <c r="AB45" s="339"/>
      <c r="AC45" s="94"/>
      <c r="AD45" s="94"/>
      <c r="AE45" s="94"/>
      <c r="AF45" s="4">
        <f t="shared" si="68"/>
        <v>0</v>
      </c>
      <c r="AG45" s="69"/>
    </row>
    <row r="46" spans="1:33" ht="14.95" hidden="1" outlineLevel="1" x14ac:dyDescent="0.25">
      <c r="A46" s="362"/>
      <c r="B46" s="363"/>
      <c r="C46" s="363"/>
      <c r="D46" s="363"/>
      <c r="E46" s="363"/>
      <c r="F46" s="364"/>
      <c r="G46" s="338"/>
      <c r="H46" s="339"/>
      <c r="I46" s="94"/>
      <c r="J46" s="94"/>
      <c r="K46" s="94"/>
      <c r="L46" s="338"/>
      <c r="M46" s="339"/>
      <c r="N46" s="94"/>
      <c r="O46" s="94"/>
      <c r="P46" s="94"/>
      <c r="Q46" s="338"/>
      <c r="R46" s="339"/>
      <c r="S46" s="94"/>
      <c r="T46" s="94"/>
      <c r="U46" s="94"/>
      <c r="V46" s="338"/>
      <c r="W46" s="339"/>
      <c r="X46" s="94"/>
      <c r="Y46" s="94"/>
      <c r="Z46" s="94"/>
      <c r="AA46" s="338"/>
      <c r="AB46" s="339"/>
      <c r="AC46" s="94"/>
      <c r="AD46" s="94"/>
      <c r="AE46" s="94"/>
      <c r="AF46" s="4"/>
      <c r="AG46" s="69"/>
    </row>
    <row r="47" spans="1:33" ht="14.95" hidden="1" outlineLevel="1" x14ac:dyDescent="0.25">
      <c r="A47" s="362"/>
      <c r="B47" s="363"/>
      <c r="C47" s="363"/>
      <c r="D47" s="363"/>
      <c r="E47" s="363"/>
      <c r="F47" s="364"/>
      <c r="G47" s="338"/>
      <c r="H47" s="339"/>
      <c r="I47" s="94"/>
      <c r="J47" s="94"/>
      <c r="K47" s="94"/>
      <c r="L47" s="338"/>
      <c r="M47" s="339"/>
      <c r="N47" s="94"/>
      <c r="O47" s="94"/>
      <c r="P47" s="94"/>
      <c r="Q47" s="338"/>
      <c r="R47" s="339"/>
      <c r="S47" s="94"/>
      <c r="T47" s="94"/>
      <c r="U47" s="94"/>
      <c r="V47" s="338"/>
      <c r="W47" s="339"/>
      <c r="X47" s="94"/>
      <c r="Y47" s="94"/>
      <c r="Z47" s="94"/>
      <c r="AA47" s="338"/>
      <c r="AB47" s="339"/>
      <c r="AC47" s="94"/>
      <c r="AD47" s="94"/>
      <c r="AE47" s="94"/>
      <c r="AF47" s="4"/>
      <c r="AG47" s="69"/>
    </row>
    <row r="48" spans="1:33" ht="14.95" hidden="1" outlineLevel="1" x14ac:dyDescent="0.25">
      <c r="A48" s="362"/>
      <c r="B48" s="363"/>
      <c r="C48" s="363"/>
      <c r="D48" s="363"/>
      <c r="E48" s="363"/>
      <c r="F48" s="364"/>
      <c r="G48" s="338"/>
      <c r="H48" s="339"/>
      <c r="I48" s="94"/>
      <c r="J48" s="94"/>
      <c r="K48" s="94"/>
      <c r="L48" s="338"/>
      <c r="M48" s="339"/>
      <c r="N48" s="94"/>
      <c r="O48" s="94"/>
      <c r="P48" s="94"/>
      <c r="Q48" s="338"/>
      <c r="R48" s="339"/>
      <c r="S48" s="94"/>
      <c r="T48" s="94"/>
      <c r="U48" s="94"/>
      <c r="V48" s="338"/>
      <c r="W48" s="339"/>
      <c r="X48" s="94"/>
      <c r="Y48" s="94"/>
      <c r="Z48" s="94"/>
      <c r="AA48" s="338"/>
      <c r="AB48" s="339"/>
      <c r="AC48" s="94"/>
      <c r="AD48" s="94"/>
      <c r="AE48" s="94"/>
      <c r="AF48" s="4"/>
      <c r="AG48" s="69"/>
    </row>
    <row r="49" spans="1:143" ht="14.95" hidden="1" outlineLevel="1" x14ac:dyDescent="0.25">
      <c r="A49" s="362"/>
      <c r="B49" s="363"/>
      <c r="C49" s="363"/>
      <c r="D49" s="363"/>
      <c r="E49" s="363"/>
      <c r="F49" s="364"/>
      <c r="G49" s="338"/>
      <c r="H49" s="339"/>
      <c r="I49" s="94"/>
      <c r="J49" s="94"/>
      <c r="K49" s="94"/>
      <c r="L49" s="338"/>
      <c r="M49" s="339"/>
      <c r="N49" s="94"/>
      <c r="O49" s="94"/>
      <c r="P49" s="94"/>
      <c r="Q49" s="338"/>
      <c r="R49" s="339"/>
      <c r="S49" s="94"/>
      <c r="T49" s="94"/>
      <c r="U49" s="94"/>
      <c r="V49" s="338"/>
      <c r="W49" s="339"/>
      <c r="X49" s="94"/>
      <c r="Y49" s="94"/>
      <c r="Z49" s="94"/>
      <c r="AA49" s="338"/>
      <c r="AB49" s="339"/>
      <c r="AC49" s="94"/>
      <c r="AD49" s="94"/>
      <c r="AE49" s="94"/>
      <c r="AF49" s="4"/>
      <c r="AG49" s="69"/>
    </row>
    <row r="50" spans="1:143" ht="14.95" hidden="1" outlineLevel="1" x14ac:dyDescent="0.25">
      <c r="A50" s="362"/>
      <c r="B50" s="363"/>
      <c r="C50" s="363"/>
      <c r="D50" s="363"/>
      <c r="E50" s="363"/>
      <c r="F50" s="364"/>
      <c r="G50" s="338"/>
      <c r="H50" s="339"/>
      <c r="I50" s="94"/>
      <c r="J50" s="94"/>
      <c r="K50" s="94"/>
      <c r="L50" s="338"/>
      <c r="M50" s="339"/>
      <c r="N50" s="94"/>
      <c r="O50" s="94"/>
      <c r="P50" s="94"/>
      <c r="Q50" s="338"/>
      <c r="R50" s="339"/>
      <c r="S50" s="94"/>
      <c r="T50" s="94"/>
      <c r="U50" s="94"/>
      <c r="V50" s="338"/>
      <c r="W50" s="339"/>
      <c r="X50" s="94"/>
      <c r="Y50" s="94"/>
      <c r="Z50" s="94"/>
      <c r="AA50" s="338"/>
      <c r="AB50" s="339"/>
      <c r="AC50" s="94"/>
      <c r="AD50" s="94"/>
      <c r="AE50" s="94"/>
      <c r="AF50" s="4">
        <f t="shared" si="68"/>
        <v>0</v>
      </c>
      <c r="AG50" s="69"/>
    </row>
    <row r="51" spans="1:143" ht="14.95" collapsed="1" x14ac:dyDescent="0.25">
      <c r="A51" s="365" t="s">
        <v>62</v>
      </c>
      <c r="B51" s="366"/>
      <c r="C51" s="366"/>
      <c r="D51" s="366"/>
      <c r="E51" s="366"/>
      <c r="F51" s="367"/>
      <c r="G51" s="338"/>
      <c r="H51" s="339"/>
      <c r="I51" s="94"/>
      <c r="J51" s="94"/>
      <c r="K51" s="94"/>
      <c r="L51" s="338"/>
      <c r="M51" s="339"/>
      <c r="N51" s="94"/>
      <c r="O51" s="94"/>
      <c r="P51" s="94"/>
      <c r="Q51" s="338"/>
      <c r="R51" s="339"/>
      <c r="S51" s="94"/>
      <c r="T51" s="94"/>
      <c r="U51" s="94"/>
      <c r="V51" s="338"/>
      <c r="W51" s="339"/>
      <c r="X51" s="94"/>
      <c r="Y51" s="94"/>
      <c r="Z51" s="94"/>
      <c r="AA51" s="338"/>
      <c r="AB51" s="339"/>
      <c r="AC51" s="94"/>
      <c r="AD51" s="94"/>
      <c r="AE51" s="94"/>
      <c r="AF51" s="4">
        <f t="shared" si="68"/>
        <v>0</v>
      </c>
      <c r="AG51" s="75" t="s">
        <v>66</v>
      </c>
    </row>
    <row r="52" spans="1:143" ht="14.95" thickBot="1" x14ac:dyDescent="0.3">
      <c r="A52" s="5" t="s">
        <v>10</v>
      </c>
      <c r="B52" s="6"/>
      <c r="C52" s="6"/>
      <c r="D52" s="6"/>
      <c r="E52" s="6"/>
      <c r="F52" s="53" t="s">
        <v>11</v>
      </c>
      <c r="G52" s="386">
        <f>SUM(G32:H51)</f>
        <v>0</v>
      </c>
      <c r="H52" s="387"/>
      <c r="I52" s="95"/>
      <c r="J52" s="95"/>
      <c r="K52" s="95"/>
      <c r="L52" s="386">
        <f>SUM(L32:M51)</f>
        <v>0</v>
      </c>
      <c r="M52" s="387"/>
      <c r="N52" s="95"/>
      <c r="O52" s="95"/>
      <c r="P52" s="95"/>
      <c r="Q52" s="386">
        <f>SUM(Q32:R51)</f>
        <v>0</v>
      </c>
      <c r="R52" s="387"/>
      <c r="S52" s="95"/>
      <c r="T52" s="95"/>
      <c r="U52" s="95"/>
      <c r="V52" s="386">
        <f>SUM(V32:W51)</f>
        <v>0</v>
      </c>
      <c r="W52" s="387"/>
      <c r="X52" s="95"/>
      <c r="Y52" s="95"/>
      <c r="Z52" s="95"/>
      <c r="AA52" s="386">
        <f t="shared" ref="AA52" si="69">SUM(AA32:AB51)</f>
        <v>0</v>
      </c>
      <c r="AB52" s="387"/>
      <c r="AC52" s="95"/>
      <c r="AD52" s="95"/>
      <c r="AE52" s="95"/>
      <c r="AF52" s="7">
        <f>SUM(AF32:AF51)</f>
        <v>0</v>
      </c>
      <c r="AG52" s="72" t="s">
        <v>12</v>
      </c>
    </row>
    <row r="53" spans="1:143" s="49" customFormat="1" ht="6.8" customHeight="1" thickTop="1" x14ac:dyDescent="0.25">
      <c r="A53" s="48"/>
      <c r="G53" s="50"/>
      <c r="H53" s="50"/>
      <c r="I53" s="92"/>
      <c r="J53" s="92"/>
      <c r="K53" s="92"/>
      <c r="L53" s="50"/>
      <c r="M53" s="50"/>
      <c r="N53" s="92"/>
      <c r="O53" s="92"/>
      <c r="P53" s="92"/>
      <c r="Q53" s="50"/>
      <c r="R53" s="50"/>
      <c r="S53" s="92"/>
      <c r="T53" s="92"/>
      <c r="U53" s="92"/>
      <c r="V53" s="50"/>
      <c r="W53" s="50"/>
      <c r="X53" s="92"/>
      <c r="Y53" s="92"/>
      <c r="Z53" s="92"/>
      <c r="AA53" s="50"/>
      <c r="AB53" s="50"/>
      <c r="AC53" s="92"/>
      <c r="AD53" s="92"/>
      <c r="AE53" s="92"/>
      <c r="AF53" s="51"/>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c r="CT53" s="42"/>
      <c r="CU53" s="42"/>
      <c r="CV53" s="42"/>
      <c r="CW53" s="42"/>
      <c r="CX53" s="42"/>
      <c r="CY53" s="42"/>
      <c r="CZ53" s="42"/>
      <c r="DA53" s="42"/>
      <c r="DB53" s="42"/>
      <c r="DC53" s="42"/>
      <c r="DD53" s="42"/>
      <c r="DE53" s="42"/>
      <c r="DF53" s="42"/>
      <c r="DG53" s="42"/>
      <c r="DH53" s="42"/>
      <c r="DI53" s="42"/>
      <c r="DJ53" s="42"/>
      <c r="DK53" s="42"/>
      <c r="DL53" s="42"/>
      <c r="DM53" s="42"/>
      <c r="DN53" s="42"/>
      <c r="DO53" s="42"/>
      <c r="DP53" s="42"/>
      <c r="DQ53" s="42"/>
      <c r="DR53" s="42"/>
      <c r="DS53" s="42"/>
      <c r="DT53" s="42"/>
      <c r="DU53" s="42"/>
      <c r="DV53" s="42"/>
      <c r="DW53" s="42"/>
      <c r="DX53" s="42"/>
      <c r="DY53" s="42"/>
      <c r="DZ53" s="42"/>
      <c r="EA53" s="42"/>
      <c r="EB53" s="42"/>
      <c r="EC53" s="42"/>
      <c r="ED53" s="42"/>
      <c r="EE53" s="42"/>
      <c r="EF53" s="42"/>
      <c r="EG53" s="42"/>
      <c r="EH53" s="42"/>
      <c r="EI53" s="42"/>
      <c r="EJ53" s="42"/>
      <c r="EK53" s="42"/>
      <c r="EL53" s="42"/>
      <c r="EM53" s="42"/>
    </row>
    <row r="54" spans="1:143" s="54" customFormat="1" ht="15.65" x14ac:dyDescent="0.25">
      <c r="A54" s="380" t="s">
        <v>148</v>
      </c>
      <c r="B54" s="381"/>
      <c r="C54" s="381"/>
      <c r="D54" s="381"/>
      <c r="E54" s="381"/>
      <c r="F54" s="382"/>
      <c r="G54" s="336" t="s">
        <v>0</v>
      </c>
      <c r="H54" s="337"/>
      <c r="I54" s="93"/>
      <c r="J54" s="93"/>
      <c r="K54" s="93"/>
      <c r="L54" s="336" t="s">
        <v>1</v>
      </c>
      <c r="M54" s="337"/>
      <c r="N54" s="93"/>
      <c r="O54" s="93"/>
      <c r="P54" s="93"/>
      <c r="Q54" s="336" t="s">
        <v>2</v>
      </c>
      <c r="R54" s="337"/>
      <c r="S54" s="93"/>
      <c r="T54" s="93"/>
      <c r="U54" s="93"/>
      <c r="V54" s="336" t="s">
        <v>3</v>
      </c>
      <c r="W54" s="337"/>
      <c r="X54" s="93"/>
      <c r="Y54" s="93"/>
      <c r="Z54" s="93"/>
      <c r="AA54" s="336" t="s">
        <v>4</v>
      </c>
      <c r="AB54" s="337"/>
      <c r="AC54" s="93"/>
      <c r="AD54" s="93"/>
      <c r="AE54" s="93"/>
      <c r="AF54" s="86" t="s">
        <v>5</v>
      </c>
      <c r="AG54" s="230" t="s">
        <v>179</v>
      </c>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row>
    <row r="55" spans="1:143" x14ac:dyDescent="0.25">
      <c r="A55" s="347" t="s">
        <v>23</v>
      </c>
      <c r="B55" s="348"/>
      <c r="C55" s="348"/>
      <c r="D55" s="348"/>
      <c r="E55" s="348"/>
      <c r="F55" s="349"/>
      <c r="G55" s="345">
        <f>'Sub-award1'!G13</f>
        <v>0</v>
      </c>
      <c r="H55" s="346"/>
      <c r="I55" s="94"/>
      <c r="J55" s="94"/>
      <c r="K55" s="94"/>
      <c r="L55" s="345">
        <f>'Sub-award1'!I13</f>
        <v>0</v>
      </c>
      <c r="M55" s="346"/>
      <c r="N55" s="94"/>
      <c r="O55" s="94"/>
      <c r="P55" s="94"/>
      <c r="Q55" s="345">
        <f>'Sub-award1'!K13</f>
        <v>0</v>
      </c>
      <c r="R55" s="346"/>
      <c r="S55" s="94"/>
      <c r="T55" s="94"/>
      <c r="U55" s="94"/>
      <c r="V55" s="345">
        <f>'Sub-award1'!M13</f>
        <v>0</v>
      </c>
      <c r="W55" s="346"/>
      <c r="X55" s="94"/>
      <c r="Y55" s="94"/>
      <c r="Z55" s="94"/>
      <c r="AA55" s="345">
        <f>'Sub-award1'!O13</f>
        <v>0</v>
      </c>
      <c r="AB55" s="346"/>
      <c r="AC55" s="94"/>
      <c r="AD55" s="94"/>
      <c r="AE55" s="94"/>
      <c r="AF55" s="20">
        <f>SUM(G55+L55+Q55+V55+AA55)</f>
        <v>0</v>
      </c>
      <c r="AG55" s="74"/>
    </row>
    <row r="56" spans="1:143" x14ac:dyDescent="0.25">
      <c r="A56" s="347" t="s">
        <v>25</v>
      </c>
      <c r="B56" s="348"/>
      <c r="C56" s="348"/>
      <c r="D56" s="348"/>
      <c r="E56" s="348"/>
      <c r="F56" s="349"/>
      <c r="G56" s="345">
        <f>'Sub-award1'!G19+'Sub-award1'!G32</f>
        <v>0</v>
      </c>
      <c r="H56" s="346"/>
      <c r="I56" s="94"/>
      <c r="J56" s="94"/>
      <c r="K56" s="94"/>
      <c r="L56" s="345">
        <f>'Sub-award1'!I19+'Sub-award1'!I32</f>
        <v>0</v>
      </c>
      <c r="M56" s="346"/>
      <c r="N56" s="94"/>
      <c r="O56" s="94"/>
      <c r="P56" s="94"/>
      <c r="Q56" s="345">
        <f>'Sub-award1'!K19+'Sub-award1'!K32</f>
        <v>0</v>
      </c>
      <c r="R56" s="346"/>
      <c r="S56" s="94"/>
      <c r="T56" s="94"/>
      <c r="U56" s="94"/>
      <c r="V56" s="345">
        <f>'Sub-award1'!M19+'Sub-award1'!M32</f>
        <v>0</v>
      </c>
      <c r="W56" s="346"/>
      <c r="X56" s="94"/>
      <c r="Y56" s="94"/>
      <c r="Z56" s="94"/>
      <c r="AA56" s="345">
        <f>'Sub-award1'!O19+'Sub-award1'!O32</f>
        <v>0</v>
      </c>
      <c r="AB56" s="346"/>
      <c r="AC56" s="94"/>
      <c r="AD56" s="94"/>
      <c r="AE56" s="94"/>
      <c r="AF56" s="20">
        <f>SUM(G56+L56+Q56+V56+AA56)</f>
        <v>0</v>
      </c>
      <c r="AG56" s="74"/>
    </row>
    <row r="57" spans="1:143" s="57" customFormat="1" ht="14.95" customHeight="1" x14ac:dyDescent="0.25">
      <c r="A57" s="347" t="s">
        <v>29</v>
      </c>
      <c r="B57" s="348"/>
      <c r="C57" s="348"/>
      <c r="D57" s="348"/>
      <c r="E57" s="348"/>
      <c r="F57" s="349"/>
      <c r="G57" s="350">
        <f>'Sub-award1'!G37</f>
        <v>0</v>
      </c>
      <c r="H57" s="351"/>
      <c r="I57" s="96"/>
      <c r="J57" s="96"/>
      <c r="K57" s="96"/>
      <c r="L57" s="350">
        <f>'Sub-award1'!I37</f>
        <v>0</v>
      </c>
      <c r="M57" s="351"/>
      <c r="N57" s="96"/>
      <c r="O57" s="96"/>
      <c r="P57" s="96"/>
      <c r="Q57" s="350">
        <f>'Sub-award1'!K37</f>
        <v>0</v>
      </c>
      <c r="R57" s="351"/>
      <c r="S57" s="96"/>
      <c r="T57" s="96"/>
      <c r="U57" s="96"/>
      <c r="V57" s="350">
        <f>'Sub-award1'!M37</f>
        <v>0</v>
      </c>
      <c r="W57" s="351"/>
      <c r="X57" s="96"/>
      <c r="Y57" s="96"/>
      <c r="Z57" s="96"/>
      <c r="AA57" s="350">
        <f>'Sub-award1'!O37</f>
        <v>0</v>
      </c>
      <c r="AB57" s="351"/>
      <c r="AC57" s="96"/>
      <c r="AD57" s="96"/>
      <c r="AE57" s="96"/>
      <c r="AF57" s="55">
        <f>SUM(G57+L57+Q57+V57+AA57)</f>
        <v>0</v>
      </c>
      <c r="AG57" s="74"/>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row>
    <row r="58" spans="1:143" s="54" customFormat="1" ht="14.95" thickBot="1" x14ac:dyDescent="0.3">
      <c r="A58" s="383" t="s">
        <v>24</v>
      </c>
      <c r="B58" s="384"/>
      <c r="C58" s="384"/>
      <c r="D58" s="384"/>
      <c r="E58" s="384"/>
      <c r="F58" s="385"/>
      <c r="G58" s="334">
        <f>SUM(G55:H57)</f>
        <v>0</v>
      </c>
      <c r="H58" s="335"/>
      <c r="I58" s="95"/>
      <c r="J58" s="95"/>
      <c r="K58" s="95"/>
      <c r="L58" s="334">
        <f>SUM(L55:M57)</f>
        <v>0</v>
      </c>
      <c r="M58" s="335"/>
      <c r="N58" s="95"/>
      <c r="O58" s="95"/>
      <c r="P58" s="95"/>
      <c r="Q58" s="334">
        <f>SUM(Q55:R57)</f>
        <v>0</v>
      </c>
      <c r="R58" s="335"/>
      <c r="S58" s="95"/>
      <c r="T58" s="95"/>
      <c r="U58" s="95"/>
      <c r="V58" s="334">
        <f>SUM(V55:W57)</f>
        <v>0</v>
      </c>
      <c r="W58" s="335"/>
      <c r="X58" s="95"/>
      <c r="Y58" s="95"/>
      <c r="Z58" s="95"/>
      <c r="AA58" s="334">
        <f>SUM(AA55:AB57)</f>
        <v>0</v>
      </c>
      <c r="AB58" s="335"/>
      <c r="AC58" s="95"/>
      <c r="AD58" s="95"/>
      <c r="AE58" s="106"/>
      <c r="AF58" s="19">
        <f>SUM(AF55:AF57)</f>
        <v>0</v>
      </c>
      <c r="AG58" s="73" t="s">
        <v>24</v>
      </c>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row>
    <row r="59" spans="1:143" s="49" customFormat="1" ht="6.8" customHeight="1" thickTop="1" x14ac:dyDescent="0.25">
      <c r="A59" s="48"/>
      <c r="G59" s="50"/>
      <c r="H59" s="50"/>
      <c r="I59" s="92"/>
      <c r="J59" s="92"/>
      <c r="K59" s="92"/>
      <c r="L59" s="50"/>
      <c r="M59" s="50"/>
      <c r="N59" s="92"/>
      <c r="O59" s="92"/>
      <c r="P59" s="92"/>
      <c r="Q59" s="50"/>
      <c r="R59" s="50"/>
      <c r="S59" s="92"/>
      <c r="T59" s="92"/>
      <c r="U59" s="92"/>
      <c r="V59" s="50"/>
      <c r="W59" s="50"/>
      <c r="X59" s="92"/>
      <c r="Y59" s="92"/>
      <c r="Z59" s="92"/>
      <c r="AA59" s="50"/>
      <c r="AB59" s="50"/>
      <c r="AC59" s="92"/>
      <c r="AD59" s="92"/>
      <c r="AE59" s="92"/>
      <c r="AF59" s="51"/>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c r="DW59" s="42"/>
      <c r="DX59" s="42"/>
      <c r="DY59" s="42"/>
      <c r="DZ59" s="42"/>
      <c r="EA59" s="42"/>
      <c r="EB59" s="42"/>
      <c r="EC59" s="42"/>
      <c r="ED59" s="42"/>
      <c r="EE59" s="42"/>
      <c r="EF59" s="42"/>
      <c r="EG59" s="42"/>
      <c r="EH59" s="42"/>
      <c r="EI59" s="42"/>
      <c r="EJ59" s="42"/>
      <c r="EK59" s="42"/>
      <c r="EL59" s="42"/>
      <c r="EM59" s="42"/>
    </row>
    <row r="60" spans="1:143" s="54" customFormat="1" ht="15.65" x14ac:dyDescent="0.25">
      <c r="A60" s="380" t="s">
        <v>178</v>
      </c>
      <c r="B60" s="381"/>
      <c r="C60" s="381"/>
      <c r="D60" s="381"/>
      <c r="E60" s="381"/>
      <c r="F60" s="382"/>
      <c r="G60" s="336" t="s">
        <v>0</v>
      </c>
      <c r="H60" s="337"/>
      <c r="I60" s="93"/>
      <c r="J60" s="93"/>
      <c r="K60" s="93"/>
      <c r="L60" s="336" t="s">
        <v>1</v>
      </c>
      <c r="M60" s="337"/>
      <c r="N60" s="93"/>
      <c r="O60" s="93"/>
      <c r="P60" s="93"/>
      <c r="Q60" s="336" t="s">
        <v>2</v>
      </c>
      <c r="R60" s="337"/>
      <c r="S60" s="93"/>
      <c r="T60" s="93"/>
      <c r="U60" s="93"/>
      <c r="V60" s="336" t="s">
        <v>3</v>
      </c>
      <c r="W60" s="337"/>
      <c r="X60" s="93"/>
      <c r="Y60" s="93"/>
      <c r="Z60" s="93"/>
      <c r="AA60" s="336" t="s">
        <v>4</v>
      </c>
      <c r="AB60" s="337"/>
      <c r="AC60" s="93"/>
      <c r="AD60" s="93"/>
      <c r="AE60" s="93"/>
      <c r="AF60" s="86" t="s">
        <v>5</v>
      </c>
      <c r="AG60" s="230" t="s">
        <v>179</v>
      </c>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row>
    <row r="61" spans="1:143" x14ac:dyDescent="0.25">
      <c r="A61" s="347" t="s">
        <v>23</v>
      </c>
      <c r="B61" s="348"/>
      <c r="C61" s="348"/>
      <c r="D61" s="348"/>
      <c r="E61" s="348"/>
      <c r="F61" s="349"/>
      <c r="G61" s="345">
        <f>'Sub-award2 '!G13</f>
        <v>0</v>
      </c>
      <c r="H61" s="346"/>
      <c r="I61" s="94"/>
      <c r="J61" s="94"/>
      <c r="K61" s="94"/>
      <c r="L61" s="345">
        <f>'Sub-award2 '!I13</f>
        <v>0</v>
      </c>
      <c r="M61" s="346"/>
      <c r="N61" s="94"/>
      <c r="O61" s="94"/>
      <c r="P61" s="94"/>
      <c r="Q61" s="345">
        <f>'Sub-award2 '!K13</f>
        <v>0</v>
      </c>
      <c r="R61" s="346"/>
      <c r="S61" s="94"/>
      <c r="T61" s="94"/>
      <c r="U61" s="94"/>
      <c r="V61" s="345">
        <f>'Sub-award2 '!M13</f>
        <v>0</v>
      </c>
      <c r="W61" s="346"/>
      <c r="X61" s="94"/>
      <c r="Y61" s="94"/>
      <c r="Z61" s="94"/>
      <c r="AA61" s="345">
        <f>'Sub-award2 '!O13</f>
        <v>0</v>
      </c>
      <c r="AB61" s="346"/>
      <c r="AC61" s="94"/>
      <c r="AD61" s="94"/>
      <c r="AE61" s="94"/>
      <c r="AF61" s="20">
        <f>SUM(G61+L61+Q61+V61+AA61)</f>
        <v>0</v>
      </c>
      <c r="AG61" s="74"/>
    </row>
    <row r="62" spans="1:143" x14ac:dyDescent="0.25">
      <c r="A62" s="347" t="s">
        <v>25</v>
      </c>
      <c r="B62" s="348"/>
      <c r="C62" s="348"/>
      <c r="D62" s="348"/>
      <c r="E62" s="348"/>
      <c r="F62" s="349"/>
      <c r="G62" s="345">
        <f>'Sub-award2 '!G19+'Sub-award2 '!G32</f>
        <v>0</v>
      </c>
      <c r="H62" s="346"/>
      <c r="I62" s="94"/>
      <c r="J62" s="94"/>
      <c r="K62" s="94"/>
      <c r="L62" s="345">
        <f>'Sub-award2 '!I19+'Sub-award2 '!I32</f>
        <v>0</v>
      </c>
      <c r="M62" s="346"/>
      <c r="N62" s="94"/>
      <c r="O62" s="94"/>
      <c r="P62" s="94"/>
      <c r="Q62" s="345">
        <f>'Sub-award2 '!K19+'Sub-award2 '!K32</f>
        <v>0</v>
      </c>
      <c r="R62" s="346"/>
      <c r="S62" s="94"/>
      <c r="T62" s="94"/>
      <c r="U62" s="94"/>
      <c r="V62" s="345">
        <f>'Sub-award2 '!M19+'Sub-award2 '!M32</f>
        <v>0</v>
      </c>
      <c r="W62" s="346"/>
      <c r="X62" s="94"/>
      <c r="Y62" s="94"/>
      <c r="Z62" s="94"/>
      <c r="AA62" s="345">
        <f>'Sub-award2 '!O19+'Sub-award2 '!O32</f>
        <v>0</v>
      </c>
      <c r="AB62" s="346"/>
      <c r="AC62" s="94"/>
      <c r="AD62" s="94"/>
      <c r="AE62" s="94"/>
      <c r="AF62" s="20">
        <f>SUM(G62+L62+Q62+V62+AA62)</f>
        <v>0</v>
      </c>
      <c r="AG62" s="74"/>
    </row>
    <row r="63" spans="1:143" s="57" customFormat="1" ht="14.95" customHeight="1" x14ac:dyDescent="0.25">
      <c r="A63" s="347" t="s">
        <v>29</v>
      </c>
      <c r="B63" s="348"/>
      <c r="C63" s="348"/>
      <c r="D63" s="348"/>
      <c r="E63" s="348"/>
      <c r="F63" s="349"/>
      <c r="G63" s="350">
        <f>'Sub-award2 '!G37</f>
        <v>0</v>
      </c>
      <c r="H63" s="351"/>
      <c r="I63" s="96"/>
      <c r="J63" s="96"/>
      <c r="K63" s="96"/>
      <c r="L63" s="350">
        <f>'Sub-award2 '!I37</f>
        <v>0</v>
      </c>
      <c r="M63" s="351"/>
      <c r="N63" s="96"/>
      <c r="O63" s="96"/>
      <c r="P63" s="96"/>
      <c r="Q63" s="350">
        <f>'Sub-award2 '!K37</f>
        <v>0</v>
      </c>
      <c r="R63" s="351"/>
      <c r="S63" s="96"/>
      <c r="T63" s="96"/>
      <c r="U63" s="96"/>
      <c r="V63" s="350">
        <f>'Sub-award2 '!M37</f>
        <v>0</v>
      </c>
      <c r="W63" s="351"/>
      <c r="X63" s="96"/>
      <c r="Y63" s="96"/>
      <c r="Z63" s="96"/>
      <c r="AA63" s="350">
        <f>'Sub-award2 '!O37</f>
        <v>0</v>
      </c>
      <c r="AB63" s="351"/>
      <c r="AC63" s="96"/>
      <c r="AD63" s="96"/>
      <c r="AE63" s="96"/>
      <c r="AF63" s="55">
        <f>SUM(G63+L63+Q63+V63+AA63)</f>
        <v>0</v>
      </c>
      <c r="AG63" s="74"/>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row>
    <row r="64" spans="1:143" s="54" customFormat="1" ht="14.95" thickBot="1" x14ac:dyDescent="0.3">
      <c r="A64" s="383" t="s">
        <v>24</v>
      </c>
      <c r="B64" s="384"/>
      <c r="C64" s="384"/>
      <c r="D64" s="384"/>
      <c r="E64" s="384"/>
      <c r="F64" s="385"/>
      <c r="G64" s="334">
        <f>SUM(G61:H63)</f>
        <v>0</v>
      </c>
      <c r="H64" s="335"/>
      <c r="I64" s="95"/>
      <c r="J64" s="95"/>
      <c r="K64" s="95"/>
      <c r="L64" s="334">
        <f>SUM(L61:M63)</f>
        <v>0</v>
      </c>
      <c r="M64" s="335"/>
      <c r="N64" s="95"/>
      <c r="O64" s="95"/>
      <c r="P64" s="95"/>
      <c r="Q64" s="334">
        <f>SUM(Q61:R63)</f>
        <v>0</v>
      </c>
      <c r="R64" s="335"/>
      <c r="S64" s="95"/>
      <c r="T64" s="95"/>
      <c r="U64" s="95"/>
      <c r="V64" s="334">
        <f>SUM(V61:W63)</f>
        <v>0</v>
      </c>
      <c r="W64" s="335"/>
      <c r="X64" s="95"/>
      <c r="Y64" s="95"/>
      <c r="Z64" s="95"/>
      <c r="AA64" s="334">
        <f>SUM(AA61:AB63)</f>
        <v>0</v>
      </c>
      <c r="AB64" s="335"/>
      <c r="AC64" s="95"/>
      <c r="AD64" s="95"/>
      <c r="AE64" s="106"/>
      <c r="AF64" s="19">
        <f>SUM(AF61:AF63)</f>
        <v>0</v>
      </c>
      <c r="AG64" s="73" t="s">
        <v>24</v>
      </c>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c r="ED64" s="14"/>
      <c r="EE64" s="14"/>
      <c r="EF64" s="14"/>
      <c r="EG64" s="14"/>
      <c r="EH64" s="14"/>
      <c r="EI64" s="14"/>
      <c r="EJ64" s="14"/>
      <c r="EK64" s="14"/>
      <c r="EL64" s="14"/>
      <c r="EM64" s="14"/>
    </row>
    <row r="65" spans="1:143" s="49" customFormat="1" ht="6.8" customHeight="1" thickTop="1" x14ac:dyDescent="0.25">
      <c r="A65" s="48"/>
      <c r="G65" s="50"/>
      <c r="H65" s="50"/>
      <c r="I65" s="92"/>
      <c r="J65" s="92"/>
      <c r="K65" s="92"/>
      <c r="L65" s="50"/>
      <c r="M65" s="50"/>
      <c r="N65" s="92"/>
      <c r="O65" s="92"/>
      <c r="P65" s="92"/>
      <c r="Q65" s="50"/>
      <c r="R65" s="50"/>
      <c r="S65" s="92"/>
      <c r="T65" s="92"/>
      <c r="U65" s="92"/>
      <c r="V65" s="50"/>
      <c r="W65" s="50"/>
      <c r="X65" s="92"/>
      <c r="Y65" s="92"/>
      <c r="Z65" s="92"/>
      <c r="AA65" s="50"/>
      <c r="AB65" s="50"/>
      <c r="AC65" s="92"/>
      <c r="AD65" s="92"/>
      <c r="AE65" s="92"/>
      <c r="AF65" s="51"/>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2"/>
      <c r="DD65" s="42"/>
      <c r="DE65" s="42"/>
      <c r="DF65" s="42"/>
      <c r="DG65" s="42"/>
      <c r="DH65" s="42"/>
      <c r="DI65" s="42"/>
      <c r="DJ65" s="42"/>
      <c r="DK65" s="42"/>
      <c r="DL65" s="42"/>
      <c r="DM65" s="42"/>
      <c r="DN65" s="42"/>
      <c r="DO65" s="42"/>
      <c r="DP65" s="42"/>
      <c r="DQ65" s="42"/>
      <c r="DR65" s="42"/>
      <c r="DS65" s="42"/>
      <c r="DT65" s="42"/>
      <c r="DU65" s="42"/>
      <c r="DV65" s="42"/>
      <c r="DW65" s="42"/>
      <c r="DX65" s="42"/>
      <c r="DY65" s="42"/>
      <c r="DZ65" s="42"/>
      <c r="EA65" s="42"/>
      <c r="EB65" s="42"/>
      <c r="EC65" s="42"/>
      <c r="ED65" s="42"/>
      <c r="EE65" s="42"/>
      <c r="EF65" s="42"/>
      <c r="EG65" s="42"/>
      <c r="EH65" s="42"/>
      <c r="EI65" s="42"/>
      <c r="EJ65" s="42"/>
      <c r="EK65" s="42"/>
      <c r="EL65" s="42"/>
      <c r="EM65" s="42"/>
    </row>
    <row r="66" spans="1:143" ht="15.8" customHeight="1" x14ac:dyDescent="0.25">
      <c r="A66" s="377" t="s">
        <v>14</v>
      </c>
      <c r="B66" s="378"/>
      <c r="C66" s="378"/>
      <c r="D66" s="378"/>
      <c r="E66" s="378"/>
      <c r="F66" s="379"/>
      <c r="G66" s="352" t="s">
        <v>0</v>
      </c>
      <c r="H66" s="353"/>
      <c r="I66" s="93"/>
      <c r="J66" s="93"/>
      <c r="K66" s="93"/>
      <c r="L66" s="352" t="s">
        <v>1</v>
      </c>
      <c r="M66" s="353"/>
      <c r="N66" s="93"/>
      <c r="O66" s="93"/>
      <c r="P66" s="93"/>
      <c r="Q66" s="352" t="s">
        <v>2</v>
      </c>
      <c r="R66" s="353"/>
      <c r="S66" s="93"/>
      <c r="T66" s="93"/>
      <c r="U66" s="93"/>
      <c r="V66" s="352" t="s">
        <v>3</v>
      </c>
      <c r="W66" s="353"/>
      <c r="X66" s="93"/>
      <c r="Y66" s="93"/>
      <c r="Z66" s="93"/>
      <c r="AA66" s="352" t="s">
        <v>4</v>
      </c>
      <c r="AB66" s="353"/>
      <c r="AC66" s="93"/>
      <c r="AD66" s="93"/>
      <c r="AE66" s="93"/>
      <c r="AF66" s="85" t="s">
        <v>5</v>
      </c>
      <c r="AG66" s="69"/>
    </row>
    <row r="67" spans="1:143" x14ac:dyDescent="0.25">
      <c r="A67" s="340" t="s">
        <v>30</v>
      </c>
      <c r="B67" s="341"/>
      <c r="C67" s="341"/>
      <c r="D67" s="341"/>
      <c r="E67" s="341"/>
      <c r="F67" s="342"/>
      <c r="G67" s="395">
        <f>G52+G20+G29</f>
        <v>0</v>
      </c>
      <c r="H67" s="396"/>
      <c r="I67" s="97"/>
      <c r="J67" s="97"/>
      <c r="K67" s="97"/>
      <c r="L67" s="395">
        <f>L52+L20+L29</f>
        <v>0</v>
      </c>
      <c r="M67" s="396"/>
      <c r="N67" s="97"/>
      <c r="O67" s="97"/>
      <c r="P67" s="97"/>
      <c r="Q67" s="395">
        <f>Q52+Q20+Q29</f>
        <v>0</v>
      </c>
      <c r="R67" s="396"/>
      <c r="S67" s="97"/>
      <c r="T67" s="97"/>
      <c r="U67" s="97"/>
      <c r="V67" s="395">
        <f>V52+V20+V29</f>
        <v>0</v>
      </c>
      <c r="W67" s="396"/>
      <c r="X67" s="97"/>
      <c r="Y67" s="97"/>
      <c r="Z67" s="97"/>
      <c r="AA67" s="395">
        <f>AA52+AA20+AA29</f>
        <v>0</v>
      </c>
      <c r="AB67" s="396"/>
      <c r="AC67" s="97"/>
      <c r="AD67" s="97"/>
      <c r="AE67" s="97"/>
      <c r="AF67" s="58">
        <f>SUM(G67+L67+Q67+V67+AA67)</f>
        <v>0</v>
      </c>
      <c r="AG67" s="69"/>
    </row>
    <row r="68" spans="1:143" ht="14.95" thickBot="1" x14ac:dyDescent="0.3">
      <c r="A68" s="340" t="s">
        <v>31</v>
      </c>
      <c r="B68" s="341"/>
      <c r="C68" s="341"/>
      <c r="D68" s="341"/>
      <c r="E68" s="341"/>
      <c r="F68" s="342"/>
      <c r="G68" s="397">
        <f>G55+G56+G61+G62</f>
        <v>0</v>
      </c>
      <c r="H68" s="398"/>
      <c r="I68" s="98"/>
      <c r="J68" s="98"/>
      <c r="K68" s="98"/>
      <c r="L68" s="397">
        <f>L55+L56+L61+L62</f>
        <v>0</v>
      </c>
      <c r="M68" s="398"/>
      <c r="N68" s="98"/>
      <c r="O68" s="98"/>
      <c r="P68" s="98"/>
      <c r="Q68" s="397">
        <f>Q55+Q56+Q61+Q62</f>
        <v>0</v>
      </c>
      <c r="R68" s="398"/>
      <c r="S68" s="98"/>
      <c r="T68" s="98"/>
      <c r="U68" s="98"/>
      <c r="V68" s="397">
        <f>V55+V56+V61+V62</f>
        <v>0</v>
      </c>
      <c r="W68" s="398"/>
      <c r="X68" s="98"/>
      <c r="Y68" s="98"/>
      <c r="Z68" s="98"/>
      <c r="AA68" s="397">
        <f>AA55+AA56+AA61+AA62</f>
        <v>0</v>
      </c>
      <c r="AB68" s="398"/>
      <c r="AC68" s="98"/>
      <c r="AD68" s="98"/>
      <c r="AE68" s="98"/>
      <c r="AF68" s="58">
        <f>SUM(G68+L68+Q68+V68+AA68)</f>
        <v>0</v>
      </c>
      <c r="AG68" s="69"/>
    </row>
    <row r="69" spans="1:143" ht="15.65" thickTop="1" thickBot="1" x14ac:dyDescent="0.3">
      <c r="A69" s="59"/>
      <c r="B69" s="13"/>
      <c r="C69" s="13"/>
      <c r="D69" s="13"/>
      <c r="E69" s="60"/>
      <c r="F69" s="60" t="s">
        <v>32</v>
      </c>
      <c r="G69" s="427">
        <f>SUM(G67:H68)</f>
        <v>0</v>
      </c>
      <c r="H69" s="428"/>
      <c r="I69" s="429"/>
      <c r="J69" s="429"/>
      <c r="K69" s="429"/>
      <c r="L69" s="430">
        <f>SUM(L67:M68)</f>
        <v>0</v>
      </c>
      <c r="M69" s="428"/>
      <c r="N69" s="429"/>
      <c r="O69" s="429"/>
      <c r="P69" s="429"/>
      <c r="Q69" s="430">
        <f>SUM(Q67:R68)</f>
        <v>0</v>
      </c>
      <c r="R69" s="428"/>
      <c r="S69" s="429"/>
      <c r="T69" s="429"/>
      <c r="U69" s="429"/>
      <c r="V69" s="430">
        <f>SUM(V67:W68)</f>
        <v>0</v>
      </c>
      <c r="W69" s="428"/>
      <c r="X69" s="429"/>
      <c r="Y69" s="429"/>
      <c r="Z69" s="429"/>
      <c r="AA69" s="431">
        <f>SUM(AA67:AB68)</f>
        <v>0</v>
      </c>
      <c r="AB69" s="432"/>
      <c r="AC69" s="99"/>
      <c r="AD69" s="99"/>
      <c r="AE69" s="99"/>
      <c r="AF69" s="58">
        <f>SUM(G69+L69+Q69+V69+AA69)</f>
        <v>0</v>
      </c>
      <c r="AG69" s="107" t="s">
        <v>282</v>
      </c>
    </row>
    <row r="70" spans="1:143" s="84" customFormat="1" ht="5.95" customHeight="1" x14ac:dyDescent="0.25">
      <c r="B70" s="21"/>
      <c r="C70" s="21"/>
      <c r="D70" s="21"/>
      <c r="E70" s="21"/>
      <c r="F70" s="21"/>
      <c r="G70" s="21"/>
      <c r="H70" s="21"/>
      <c r="I70" s="100"/>
      <c r="J70" s="100"/>
      <c r="K70" s="100"/>
      <c r="L70" s="21"/>
      <c r="M70" s="21"/>
      <c r="N70" s="100"/>
      <c r="O70" s="100"/>
      <c r="P70" s="100"/>
      <c r="Q70" s="21"/>
      <c r="R70" s="21"/>
      <c r="S70" s="100"/>
      <c r="T70" s="100"/>
      <c r="U70" s="100"/>
      <c r="V70" s="21"/>
      <c r="W70" s="21"/>
      <c r="X70" s="100"/>
      <c r="Y70" s="100"/>
      <c r="Z70" s="100"/>
      <c r="AA70" s="21"/>
      <c r="AB70" s="21"/>
      <c r="AC70" s="100"/>
      <c r="AD70" s="100"/>
      <c r="AE70" s="100"/>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row>
    <row r="71" spans="1:143" x14ac:dyDescent="0.25">
      <c r="A71" s="340" t="s">
        <v>26</v>
      </c>
      <c r="B71" s="341"/>
      <c r="C71" s="341"/>
      <c r="D71" s="341"/>
      <c r="E71" s="341"/>
      <c r="F71" s="342"/>
      <c r="G71" s="343">
        <f>G67-G29</f>
        <v>0</v>
      </c>
      <c r="H71" s="344"/>
      <c r="I71" s="101"/>
      <c r="J71" s="101"/>
      <c r="K71" s="101"/>
      <c r="L71" s="343">
        <f>L67-L29</f>
        <v>0</v>
      </c>
      <c r="M71" s="344"/>
      <c r="N71" s="101"/>
      <c r="O71" s="101"/>
      <c r="P71" s="101"/>
      <c r="Q71" s="343">
        <f t="shared" ref="Q71" si="70">Q67-Q29</f>
        <v>0</v>
      </c>
      <c r="R71" s="344"/>
      <c r="S71" s="101"/>
      <c r="T71" s="101"/>
      <c r="U71" s="101"/>
      <c r="V71" s="343">
        <f t="shared" ref="V71" si="71">V67-V29</f>
        <v>0</v>
      </c>
      <c r="W71" s="344"/>
      <c r="X71" s="101"/>
      <c r="Y71" s="101"/>
      <c r="Z71" s="101"/>
      <c r="AA71" s="343">
        <f t="shared" ref="AA71" si="72">AA67-AA29</f>
        <v>0</v>
      </c>
      <c r="AB71" s="344"/>
      <c r="AC71" s="101"/>
      <c r="AD71" s="101"/>
      <c r="AE71" s="101"/>
      <c r="AF71" s="58">
        <f>SUM(G71+L71+Q71+V71+AA71)</f>
        <v>0</v>
      </c>
      <c r="AG71" s="75" t="s">
        <v>35</v>
      </c>
    </row>
    <row r="72" spans="1:143" x14ac:dyDescent="0.25">
      <c r="A72" s="340" t="s">
        <v>149</v>
      </c>
      <c r="B72" s="341"/>
      <c r="C72" s="341"/>
      <c r="D72" s="341"/>
      <c r="E72" s="341"/>
      <c r="F72" s="342"/>
      <c r="G72" s="343">
        <f>IF(G58&gt;25000,25000,G58)</f>
        <v>0</v>
      </c>
      <c r="H72" s="344"/>
      <c r="I72" s="101"/>
      <c r="J72" s="101"/>
      <c r="K72" s="101"/>
      <c r="L72" s="343">
        <f>IF((G72+(L58))&gt;25000,25000-G72,L58)</f>
        <v>0</v>
      </c>
      <c r="M72" s="344"/>
      <c r="N72" s="101"/>
      <c r="O72" s="101"/>
      <c r="P72" s="101"/>
      <c r="Q72" s="343">
        <f>IF((G72+L72+Q58)&gt;25000,25000-G72-L72,Q58)</f>
        <v>0</v>
      </c>
      <c r="R72" s="344"/>
      <c r="S72" s="101"/>
      <c r="T72" s="101"/>
      <c r="U72" s="101"/>
      <c r="V72" s="343">
        <f>IF((G72+L72+Q72+(V58))&gt;25000,25000-G72-L72-Q72,V58)</f>
        <v>0</v>
      </c>
      <c r="W72" s="344"/>
      <c r="X72" s="101"/>
      <c r="Y72" s="101"/>
      <c r="Z72" s="101"/>
      <c r="AA72" s="343">
        <f>IF((G72+L72+Q72+V72+(AA58))&gt;25000,25000-G72-L72-Q72-V72,AA58)</f>
        <v>0</v>
      </c>
      <c r="AB72" s="344"/>
      <c r="AC72" s="101"/>
      <c r="AD72" s="101"/>
      <c r="AE72" s="101"/>
      <c r="AF72" s="66">
        <f>SUM(G72+L72+Q72+V72+AA72)</f>
        <v>0</v>
      </c>
      <c r="AG72" s="75" t="s">
        <v>128</v>
      </c>
    </row>
    <row r="73" spans="1:143" x14ac:dyDescent="0.25">
      <c r="A73" s="340" t="s">
        <v>150</v>
      </c>
      <c r="B73" s="341"/>
      <c r="C73" s="341"/>
      <c r="D73" s="341"/>
      <c r="E73" s="341"/>
      <c r="F73" s="342"/>
      <c r="G73" s="343">
        <f>IF(G64&gt;25000,25000,G64)</f>
        <v>0</v>
      </c>
      <c r="H73" s="344"/>
      <c r="I73" s="101"/>
      <c r="J73" s="101"/>
      <c r="K73" s="101"/>
      <c r="L73" s="343">
        <f>IF((G73+(L64))&gt;25000,25000-G73,L64)</f>
        <v>0</v>
      </c>
      <c r="M73" s="344"/>
      <c r="N73" s="101"/>
      <c r="O73" s="101"/>
      <c r="P73" s="101"/>
      <c r="Q73" s="343">
        <f>IF((G73+L73+(Q64))&gt;25000,25000-G73-L73,Q64)</f>
        <v>0</v>
      </c>
      <c r="R73" s="344"/>
      <c r="S73" s="101"/>
      <c r="T73" s="101"/>
      <c r="U73" s="101"/>
      <c r="V73" s="343">
        <f>IF((G73+L73+Q73+(V64))&gt;25000,25000-G73-L73-Q73,V64)</f>
        <v>0</v>
      </c>
      <c r="W73" s="344"/>
      <c r="X73" s="101"/>
      <c r="Y73" s="101"/>
      <c r="Z73" s="101"/>
      <c r="AA73" s="343">
        <f>IF((G73+L73+Q73+V73+(AA64))&gt;25000,25000-G73-L73-Q73-V73,AA64)</f>
        <v>0</v>
      </c>
      <c r="AB73" s="344"/>
      <c r="AC73" s="101"/>
      <c r="AD73" s="101"/>
      <c r="AE73" s="101"/>
      <c r="AF73" s="66">
        <f>SUM(G73+L73+Q73+V73+AA73)</f>
        <v>0</v>
      </c>
      <c r="AG73" s="75" t="s">
        <v>128</v>
      </c>
    </row>
    <row r="74" spans="1:143" ht="14.95" thickBot="1" x14ac:dyDescent="0.3">
      <c r="A74" s="340" t="s">
        <v>67</v>
      </c>
      <c r="B74" s="341"/>
      <c r="C74" s="341"/>
      <c r="D74" s="341"/>
      <c r="E74" s="341"/>
      <c r="F74" s="342"/>
      <c r="G74" s="401">
        <f>SUM(G71:H73)</f>
        <v>0</v>
      </c>
      <c r="H74" s="402"/>
      <c r="I74" s="112"/>
      <c r="J74" s="112"/>
      <c r="K74" s="112"/>
      <c r="L74" s="401">
        <f>SUM(L71:M73)</f>
        <v>0</v>
      </c>
      <c r="M74" s="402"/>
      <c r="N74" s="112"/>
      <c r="O74" s="112"/>
      <c r="P74" s="112"/>
      <c r="Q74" s="401">
        <f>SUM(Q71:R73)</f>
        <v>0</v>
      </c>
      <c r="R74" s="402"/>
      <c r="S74" s="112"/>
      <c r="T74" s="112"/>
      <c r="U74" s="112"/>
      <c r="V74" s="401">
        <f>SUM(V71:W73)</f>
        <v>0</v>
      </c>
      <c r="W74" s="402"/>
      <c r="X74" s="112"/>
      <c r="Y74" s="112"/>
      <c r="Z74" s="112"/>
      <c r="AA74" s="401">
        <f>SUM(AA71:AB73)</f>
        <v>0</v>
      </c>
      <c r="AB74" s="402"/>
      <c r="AC74" s="112"/>
      <c r="AD74" s="112"/>
      <c r="AE74" s="112"/>
      <c r="AF74" s="113">
        <f>SUM(G74+L74+Q74+V74+AA74)</f>
        <v>0</v>
      </c>
      <c r="AG74" s="75" t="s">
        <v>129</v>
      </c>
    </row>
    <row r="75" spans="1:143" s="67" customFormat="1" ht="14.95" thickBot="1" x14ac:dyDescent="0.3">
      <c r="A75" s="61"/>
      <c r="B75" s="62"/>
      <c r="C75" s="62" t="s">
        <v>27</v>
      </c>
      <c r="D75" s="63">
        <v>0.65300000000000002</v>
      </c>
      <c r="E75" s="64"/>
      <c r="F75" s="65" t="s">
        <v>13</v>
      </c>
      <c r="G75" s="390">
        <f>G74*$D$75</f>
        <v>0</v>
      </c>
      <c r="H75" s="391"/>
      <c r="I75" s="114"/>
      <c r="J75" s="114"/>
      <c r="K75" s="114"/>
      <c r="L75" s="390">
        <f>L74*$D$75</f>
        <v>0</v>
      </c>
      <c r="M75" s="391"/>
      <c r="N75" s="114"/>
      <c r="O75" s="114"/>
      <c r="P75" s="114"/>
      <c r="Q75" s="390">
        <f>Q74*$D$75</f>
        <v>0</v>
      </c>
      <c r="R75" s="391"/>
      <c r="S75" s="114"/>
      <c r="T75" s="114"/>
      <c r="U75" s="114"/>
      <c r="V75" s="390">
        <f>V74*$D$75</f>
        <v>0</v>
      </c>
      <c r="W75" s="391"/>
      <c r="X75" s="114"/>
      <c r="Y75" s="114"/>
      <c r="Z75" s="114"/>
      <c r="AA75" s="390">
        <f>AA74*$D$75</f>
        <v>0</v>
      </c>
      <c r="AB75" s="391"/>
      <c r="AC75" s="112"/>
      <c r="AD75" s="112"/>
      <c r="AE75" s="112"/>
      <c r="AF75" s="113">
        <f>SUM(G75+L75+Q75+V75+AA75)</f>
        <v>0</v>
      </c>
      <c r="AG75" s="75"/>
    </row>
    <row r="77" spans="1:143" s="79" customFormat="1" ht="21.75" customHeight="1" thickBot="1" x14ac:dyDescent="0.3">
      <c r="A77" s="76"/>
      <c r="B77" s="76"/>
      <c r="C77" s="76"/>
      <c r="D77" s="76"/>
      <c r="E77" s="76"/>
      <c r="F77" s="77" t="s">
        <v>33</v>
      </c>
      <c r="G77" s="388">
        <f>G69+G57+G75+G63</f>
        <v>0</v>
      </c>
      <c r="H77" s="389"/>
      <c r="I77" s="102"/>
      <c r="J77" s="102"/>
      <c r="K77" s="102"/>
      <c r="L77" s="388">
        <f>L69+L57+L75+L63</f>
        <v>0</v>
      </c>
      <c r="M77" s="389"/>
      <c r="N77" s="102"/>
      <c r="O77" s="102"/>
      <c r="P77" s="102"/>
      <c r="Q77" s="388">
        <f>Q69+Q57+Q75+Q63</f>
        <v>0</v>
      </c>
      <c r="R77" s="389"/>
      <c r="S77" s="102"/>
      <c r="T77" s="102"/>
      <c r="U77" s="102"/>
      <c r="V77" s="388">
        <f>V69+V57+V75+V63</f>
        <v>0</v>
      </c>
      <c r="W77" s="389"/>
      <c r="X77" s="102"/>
      <c r="Y77" s="102"/>
      <c r="Z77" s="102"/>
      <c r="AA77" s="388">
        <f>AA69+AA57+AA75+AA63</f>
        <v>0</v>
      </c>
      <c r="AB77" s="389"/>
      <c r="AC77" s="102"/>
      <c r="AD77" s="102"/>
      <c r="AE77" s="102"/>
      <c r="AF77" s="78">
        <f>G77+L77+Q77+V77+AA77</f>
        <v>0</v>
      </c>
      <c r="AG77" s="257"/>
    </row>
    <row r="78" spans="1:143" ht="14.95" thickTop="1" x14ac:dyDescent="0.25">
      <c r="A78" s="21"/>
      <c r="B78" s="21"/>
      <c r="C78" s="21"/>
      <c r="D78" s="21"/>
      <c r="E78" s="21"/>
      <c r="F78" s="22"/>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G78" s="24"/>
    </row>
    <row r="80" spans="1:143" ht="15.65" x14ac:dyDescent="0.25">
      <c r="A80" s="243" t="s">
        <v>218</v>
      </c>
      <c r="B80" s="238"/>
      <c r="C80" s="238"/>
      <c r="D80" s="238"/>
      <c r="E80" s="238"/>
      <c r="F80" s="238"/>
      <c r="G80" s="238"/>
      <c r="H80" s="238"/>
      <c r="I80" s="238"/>
      <c r="J80" s="238"/>
      <c r="K80" s="238"/>
      <c r="L80" s="238"/>
      <c r="M80" s="238"/>
      <c r="N80" s="238"/>
      <c r="O80" s="238"/>
      <c r="P80" s="238"/>
      <c r="Q80" s="238"/>
      <c r="R80" s="238"/>
      <c r="S80" s="238"/>
      <c r="T80" s="238"/>
      <c r="U80" s="238"/>
      <c r="V80" s="238"/>
      <c r="W80" s="238"/>
      <c r="X80" s="238"/>
      <c r="Y80" s="238"/>
      <c r="Z80" s="238"/>
      <c r="AA80" s="238"/>
      <c r="AB80" s="238"/>
      <c r="AC80" s="238"/>
      <c r="AD80" s="238"/>
      <c r="AE80" s="238"/>
      <c r="AF80" s="238"/>
    </row>
    <row r="81" spans="1:32" x14ac:dyDescent="0.25">
      <c r="A81" s="245" t="s">
        <v>123</v>
      </c>
      <c r="B81" s="238"/>
      <c r="C81" s="238"/>
      <c r="D81" s="238"/>
      <c r="E81" s="238"/>
      <c r="F81" s="242" t="s">
        <v>122</v>
      </c>
      <c r="G81" s="303">
        <v>0</v>
      </c>
      <c r="H81" s="239">
        <f>G81*25000</f>
        <v>0</v>
      </c>
      <c r="L81" s="303">
        <v>0</v>
      </c>
      <c r="M81" s="239">
        <f>L81*25000</f>
        <v>0</v>
      </c>
      <c r="Q81" s="303">
        <v>0</v>
      </c>
      <c r="R81" s="239">
        <f>Q81*25000</f>
        <v>0</v>
      </c>
      <c r="V81" s="303">
        <v>0</v>
      </c>
      <c r="W81" s="239">
        <f>V81*25000</f>
        <v>0</v>
      </c>
      <c r="AA81" s="303">
        <v>0</v>
      </c>
      <c r="AB81" s="239">
        <f>AA81*25000</f>
        <v>0</v>
      </c>
      <c r="AC81" s="238"/>
      <c r="AD81" s="238"/>
      <c r="AE81" s="238"/>
      <c r="AF81" s="244">
        <f>SUM(H81+M81+R81+W81+AB81)</f>
        <v>0</v>
      </c>
    </row>
    <row r="82" spans="1:32" x14ac:dyDescent="0.25">
      <c r="A82" s="245" t="s">
        <v>124</v>
      </c>
      <c r="B82" s="238"/>
      <c r="C82" s="238"/>
      <c r="D82" s="238"/>
      <c r="E82" s="238"/>
      <c r="F82" s="295"/>
      <c r="G82" s="295" t="s">
        <v>208</v>
      </c>
      <c r="H82" s="296">
        <f>H81-G55-G56-G61-G62</f>
        <v>0</v>
      </c>
      <c r="I82" s="295"/>
      <c r="J82" s="295"/>
      <c r="K82" s="295"/>
      <c r="L82" s="295"/>
      <c r="M82" s="296">
        <f>M81-L55-L56-L61-L62</f>
        <v>0</v>
      </c>
      <c r="N82" s="295"/>
      <c r="O82" s="295"/>
      <c r="P82" s="295"/>
      <c r="Q82" s="295"/>
      <c r="R82" s="296">
        <f>R81-Q55-Q56-Q61-Q62</f>
        <v>0</v>
      </c>
      <c r="S82" s="295"/>
      <c r="T82" s="295"/>
      <c r="U82" s="295"/>
      <c r="V82" s="295"/>
      <c r="W82" s="296">
        <f>W81-V55-V56-V61-V62</f>
        <v>0</v>
      </c>
      <c r="X82" s="295"/>
      <c r="Y82" s="295"/>
      <c r="Z82" s="295"/>
      <c r="AA82" s="295"/>
      <c r="AB82" s="296">
        <f>AB81-AA55-AA56-AA61-AA62</f>
        <v>0</v>
      </c>
      <c r="AC82" s="242"/>
      <c r="AD82" s="242"/>
      <c r="AE82" s="242"/>
      <c r="AF82" s="242"/>
    </row>
    <row r="83" spans="1:32" x14ac:dyDescent="0.25">
      <c r="A83" s="245" t="s">
        <v>130</v>
      </c>
      <c r="B83" s="238"/>
      <c r="C83" s="238"/>
      <c r="D83" s="238"/>
      <c r="E83" s="238"/>
      <c r="F83" s="295"/>
      <c r="G83" s="295" t="s">
        <v>213</v>
      </c>
      <c r="H83" s="296">
        <f>IF(G58&gt;0,25000,0)</f>
        <v>0</v>
      </c>
      <c r="I83" s="295"/>
      <c r="J83" s="295"/>
      <c r="K83" s="295"/>
      <c r="L83" s="295"/>
      <c r="M83" s="304"/>
      <c r="N83" s="305"/>
      <c r="O83" s="305"/>
      <c r="P83" s="305"/>
      <c r="Q83" s="305"/>
      <c r="R83" s="304"/>
      <c r="S83" s="305"/>
      <c r="T83" s="305"/>
      <c r="U83" s="305"/>
      <c r="V83" s="305"/>
      <c r="W83" s="304"/>
      <c r="X83" s="305"/>
      <c r="Y83" s="305"/>
      <c r="Z83" s="305"/>
      <c r="AA83" s="305"/>
      <c r="AB83" s="304"/>
      <c r="AC83" s="306"/>
      <c r="AD83" s="306"/>
      <c r="AE83" s="306"/>
      <c r="AF83" s="306"/>
    </row>
    <row r="84" spans="1:32" x14ac:dyDescent="0.25">
      <c r="A84" s="245"/>
      <c r="B84" s="238"/>
      <c r="C84" s="238"/>
      <c r="D84" s="238"/>
      <c r="E84" s="238"/>
      <c r="F84" s="295"/>
      <c r="G84" s="295" t="s">
        <v>214</v>
      </c>
      <c r="H84" s="296">
        <f>IF(G64&gt;0,25000,0)</f>
        <v>0</v>
      </c>
      <c r="I84" s="295"/>
      <c r="J84" s="295"/>
      <c r="K84" s="295"/>
      <c r="L84" s="295"/>
      <c r="M84" s="304"/>
      <c r="N84" s="305"/>
      <c r="O84" s="305"/>
      <c r="P84" s="305"/>
      <c r="Q84" s="305"/>
      <c r="R84" s="304"/>
      <c r="S84" s="305"/>
      <c r="T84" s="305"/>
      <c r="U84" s="305"/>
      <c r="V84" s="305"/>
      <c r="W84" s="304"/>
      <c r="X84" s="305"/>
      <c r="Y84" s="305"/>
      <c r="Z84" s="305"/>
      <c r="AA84" s="305"/>
      <c r="AB84" s="304"/>
      <c r="AC84" s="306"/>
      <c r="AD84" s="306"/>
      <c r="AE84" s="306"/>
      <c r="AF84" s="306"/>
    </row>
    <row r="85" spans="1:32" x14ac:dyDescent="0.25">
      <c r="A85" s="245"/>
      <c r="B85" s="238"/>
      <c r="C85" s="238"/>
      <c r="D85" s="297"/>
      <c r="E85" s="297"/>
      <c r="F85" s="298"/>
      <c r="G85" s="298" t="s">
        <v>201</v>
      </c>
      <c r="H85" s="299">
        <f>H82+H83+H84</f>
        <v>0</v>
      </c>
      <c r="I85" s="298"/>
      <c r="J85" s="298"/>
      <c r="K85" s="298"/>
      <c r="L85" s="298"/>
      <c r="M85" s="299">
        <f>M82</f>
        <v>0</v>
      </c>
      <c r="N85" s="298"/>
      <c r="O85" s="298"/>
      <c r="P85" s="298"/>
      <c r="Q85" s="298"/>
      <c r="R85" s="299">
        <f>R82</f>
        <v>0</v>
      </c>
      <c r="S85" s="298"/>
      <c r="T85" s="298"/>
      <c r="U85" s="298"/>
      <c r="V85" s="298"/>
      <c r="W85" s="299">
        <f>W82</f>
        <v>0</v>
      </c>
      <c r="X85" s="298"/>
      <c r="Y85" s="298"/>
      <c r="Z85" s="298"/>
      <c r="AA85" s="298"/>
      <c r="AB85" s="299">
        <f>AB82</f>
        <v>0</v>
      </c>
      <c r="AC85" s="300"/>
      <c r="AD85" s="300"/>
      <c r="AE85" s="300"/>
      <c r="AF85" s="300"/>
    </row>
    <row r="86" spans="1:32" x14ac:dyDescent="0.25">
      <c r="A86" s="238"/>
      <c r="B86" s="238"/>
      <c r="C86" s="238"/>
      <c r="D86" s="238"/>
      <c r="E86" s="238"/>
      <c r="F86" s="242"/>
      <c r="G86" s="242" t="s">
        <v>210</v>
      </c>
      <c r="H86" s="301">
        <f>H82</f>
        <v>0</v>
      </c>
      <c r="I86" s="242"/>
      <c r="J86" s="242"/>
      <c r="K86" s="242"/>
      <c r="L86" s="242"/>
      <c r="M86" s="301">
        <f>M82</f>
        <v>0</v>
      </c>
      <c r="N86" s="242"/>
      <c r="O86" s="242"/>
      <c r="P86" s="242"/>
      <c r="Q86" s="242"/>
      <c r="R86" s="301">
        <f>R82</f>
        <v>0</v>
      </c>
      <c r="S86" s="242"/>
      <c r="T86" s="242"/>
      <c r="U86" s="242"/>
      <c r="V86" s="242"/>
      <c r="W86" s="301">
        <f>W82</f>
        <v>0</v>
      </c>
      <c r="X86" s="242"/>
      <c r="Y86" s="242"/>
      <c r="Z86" s="242"/>
      <c r="AA86" s="242"/>
      <c r="AB86" s="301">
        <f>AB82</f>
        <v>0</v>
      </c>
      <c r="AC86" s="242"/>
      <c r="AD86" s="242"/>
      <c r="AE86" s="242"/>
      <c r="AF86" s="239">
        <f>H86+M86+R86+W86+AB86</f>
        <v>0</v>
      </c>
    </row>
    <row r="87" spans="1:32" x14ac:dyDescent="0.25">
      <c r="A87" s="245"/>
      <c r="B87" s="238"/>
      <c r="C87" s="238"/>
      <c r="D87" s="238"/>
      <c r="E87" s="238"/>
      <c r="F87" s="242"/>
      <c r="G87" s="242" t="s">
        <v>202</v>
      </c>
      <c r="H87" s="244">
        <f>H85*$D$75</f>
        <v>0</v>
      </c>
      <c r="I87" s="238"/>
      <c r="J87" s="238"/>
      <c r="K87" s="238"/>
      <c r="L87" s="238"/>
      <c r="M87" s="244">
        <f>M85*$D$75</f>
        <v>0</v>
      </c>
      <c r="N87" s="238"/>
      <c r="O87" s="238"/>
      <c r="P87" s="238"/>
      <c r="Q87" s="238"/>
      <c r="R87" s="244">
        <f>R85*$D$75</f>
        <v>0</v>
      </c>
      <c r="S87" s="238"/>
      <c r="T87" s="238"/>
      <c r="U87" s="238"/>
      <c r="V87" s="238"/>
      <c r="W87" s="244">
        <f>W85*$D$75</f>
        <v>0</v>
      </c>
      <c r="X87" s="238"/>
      <c r="Y87" s="238"/>
      <c r="Z87" s="238"/>
      <c r="AA87" s="238"/>
      <c r="AB87" s="244">
        <f>AB85*$D$75</f>
        <v>0</v>
      </c>
      <c r="AC87" s="238"/>
      <c r="AD87" s="238"/>
      <c r="AE87" s="238"/>
      <c r="AF87" s="239">
        <f>H87+M87+R87+W87+AB87</f>
        <v>0</v>
      </c>
    </row>
    <row r="88" spans="1:32" x14ac:dyDescent="0.25">
      <c r="A88" s="245"/>
      <c r="B88" s="238"/>
      <c r="C88" s="238"/>
      <c r="D88" s="238"/>
      <c r="E88" s="238"/>
      <c r="F88" s="242"/>
      <c r="G88" s="242" t="s">
        <v>209</v>
      </c>
      <c r="H88" s="244">
        <f>G55+G56+G61+G62</f>
        <v>0</v>
      </c>
      <c r="I88" s="238"/>
      <c r="J88" s="238"/>
      <c r="K88" s="238"/>
      <c r="L88" s="238"/>
      <c r="M88" s="244">
        <f>L55+L56+L61+L62</f>
        <v>0</v>
      </c>
      <c r="N88" s="238"/>
      <c r="O88" s="238"/>
      <c r="P88" s="238"/>
      <c r="Q88" s="238"/>
      <c r="R88" s="244">
        <f>Q55+Q56+Q61+Q62</f>
        <v>0</v>
      </c>
      <c r="S88" s="238"/>
      <c r="T88" s="238"/>
      <c r="U88" s="238"/>
      <c r="V88" s="238"/>
      <c r="W88" s="244">
        <f>V55+V56+V61+V62</f>
        <v>0</v>
      </c>
      <c r="X88" s="238"/>
      <c r="Y88" s="238"/>
      <c r="Z88" s="238"/>
      <c r="AA88" s="238"/>
      <c r="AB88" s="244">
        <f>AA55+AA56+AA61+AA62</f>
        <v>0</v>
      </c>
      <c r="AC88" s="238"/>
      <c r="AD88" s="238"/>
      <c r="AE88" s="238"/>
      <c r="AF88" s="244"/>
    </row>
    <row r="89" spans="1:32" x14ac:dyDescent="0.25">
      <c r="A89" s="245"/>
      <c r="B89" s="238"/>
      <c r="C89" s="238"/>
      <c r="D89" s="238"/>
      <c r="E89" s="238"/>
      <c r="F89" s="242"/>
      <c r="G89" s="242" t="s">
        <v>203</v>
      </c>
      <c r="H89" s="301">
        <f>G57+G63</f>
        <v>0</v>
      </c>
      <c r="I89" s="242"/>
      <c r="J89" s="242"/>
      <c r="K89" s="242"/>
      <c r="L89" s="242"/>
      <c r="M89" s="301">
        <f>L57+L63</f>
        <v>0</v>
      </c>
      <c r="N89" s="242"/>
      <c r="O89" s="242"/>
      <c r="P89" s="242"/>
      <c r="Q89" s="242"/>
      <c r="R89" s="301">
        <f>Q57+Q63</f>
        <v>0</v>
      </c>
      <c r="S89" s="242"/>
      <c r="T89" s="242"/>
      <c r="U89" s="242"/>
      <c r="V89" s="242"/>
      <c r="W89" s="301">
        <f>V57+V63</f>
        <v>0</v>
      </c>
      <c r="X89" s="242"/>
      <c r="Y89" s="242"/>
      <c r="Z89" s="242"/>
      <c r="AA89" s="242"/>
      <c r="AB89" s="301">
        <f>AA57+AA63</f>
        <v>0</v>
      </c>
      <c r="AC89" s="242"/>
      <c r="AD89" s="242"/>
      <c r="AE89" s="242"/>
      <c r="AF89" s="242"/>
    </row>
    <row r="90" spans="1:32" ht="14.95" thickBot="1" x14ac:dyDescent="0.3">
      <c r="A90" s="245"/>
      <c r="B90" s="238"/>
      <c r="C90" s="238"/>
      <c r="D90" s="238"/>
      <c r="E90" s="238"/>
      <c r="F90" s="238"/>
      <c r="G90" s="238"/>
      <c r="H90" s="240">
        <f>SUM(H86:K89)</f>
        <v>0</v>
      </c>
      <c r="I90" s="241"/>
      <c r="J90" s="241"/>
      <c r="K90" s="241"/>
      <c r="L90" s="241"/>
      <c r="M90" s="240">
        <f>SUM(M86:P89)</f>
        <v>0</v>
      </c>
      <c r="N90" s="241"/>
      <c r="O90" s="241"/>
      <c r="P90" s="241"/>
      <c r="Q90" s="241"/>
      <c r="R90" s="240">
        <f>SUM(R86:U89)</f>
        <v>0</v>
      </c>
      <c r="S90" s="241"/>
      <c r="T90" s="241"/>
      <c r="U90" s="241"/>
      <c r="V90" s="241"/>
      <c r="W90" s="240">
        <f>SUM(W86:Z89)</f>
        <v>0</v>
      </c>
      <c r="X90" s="241"/>
      <c r="Y90" s="241"/>
      <c r="Z90" s="241"/>
      <c r="AA90" s="241"/>
      <c r="AB90" s="240">
        <f>SUM(AB86:AE89)</f>
        <v>0</v>
      </c>
      <c r="AC90" s="241"/>
      <c r="AD90" s="241"/>
      <c r="AE90" s="241"/>
      <c r="AF90" s="240">
        <f t="shared" ref="AF90" si="73">SUM(H90+M90+R90+W90+AB90)</f>
        <v>0</v>
      </c>
    </row>
    <row r="91" spans="1:32" ht="6.8" customHeight="1" thickTop="1" x14ac:dyDescent="0.25">
      <c r="A91" s="238"/>
      <c r="B91" s="238"/>
      <c r="C91" s="238"/>
      <c r="D91" s="297"/>
      <c r="E91" s="297"/>
      <c r="F91" s="297"/>
      <c r="G91" s="297"/>
      <c r="H91" s="297"/>
      <c r="I91" s="297"/>
      <c r="J91" s="297"/>
      <c r="K91" s="297"/>
      <c r="L91" s="297"/>
      <c r="M91" s="297"/>
      <c r="N91" s="297"/>
      <c r="O91" s="297"/>
      <c r="P91" s="297"/>
      <c r="Q91" s="297"/>
      <c r="R91" s="297"/>
      <c r="S91" s="297"/>
      <c r="T91" s="297"/>
      <c r="U91" s="297"/>
      <c r="V91" s="297"/>
      <c r="W91" s="297"/>
      <c r="X91" s="297"/>
      <c r="Y91" s="297"/>
      <c r="Z91" s="297"/>
      <c r="AA91" s="297"/>
      <c r="AB91" s="297"/>
      <c r="AC91" s="297"/>
      <c r="AD91" s="297"/>
      <c r="AE91" s="297"/>
      <c r="AF91" s="297"/>
    </row>
    <row r="92" spans="1:32" x14ac:dyDescent="0.25">
      <c r="A92" s="238"/>
      <c r="B92" s="238"/>
      <c r="C92" s="238"/>
      <c r="D92" s="238"/>
      <c r="E92" s="238"/>
      <c r="F92" s="238"/>
      <c r="G92" s="295" t="s">
        <v>131</v>
      </c>
      <c r="H92" s="239">
        <f>G58+G64</f>
        <v>0</v>
      </c>
      <c r="I92" s="238"/>
      <c r="J92" s="238"/>
      <c r="K92" s="238"/>
      <c r="L92" s="238"/>
      <c r="M92" s="239">
        <f>L58+L64</f>
        <v>0</v>
      </c>
      <c r="N92" s="238"/>
      <c r="O92" s="238"/>
      <c r="P92" s="238"/>
      <c r="Q92" s="238"/>
      <c r="R92" s="239">
        <f>Q58+Q64</f>
        <v>0</v>
      </c>
      <c r="S92" s="238"/>
      <c r="T92" s="238"/>
      <c r="U92" s="238"/>
      <c r="V92" s="238"/>
      <c r="W92" s="239">
        <f>V58+V64</f>
        <v>0</v>
      </c>
      <c r="X92" s="238"/>
      <c r="Y92" s="238"/>
      <c r="Z92" s="238"/>
      <c r="AA92" s="238"/>
      <c r="AB92" s="239">
        <f>AA58+AA64</f>
        <v>0</v>
      </c>
      <c r="AC92" s="238"/>
      <c r="AD92" s="238"/>
      <c r="AE92" s="238"/>
      <c r="AF92" s="239">
        <f>H92+M92+R92+W92+AB92</f>
        <v>0</v>
      </c>
    </row>
    <row r="93" spans="1:32" x14ac:dyDescent="0.25">
      <c r="A93" s="238"/>
      <c r="B93" s="238"/>
      <c r="C93" s="238"/>
      <c r="D93" s="238"/>
      <c r="E93" s="238"/>
      <c r="F93" s="238"/>
      <c r="G93" s="295" t="s">
        <v>204</v>
      </c>
      <c r="H93" s="239">
        <f>H86+H87</f>
        <v>0</v>
      </c>
      <c r="I93" s="238"/>
      <c r="J93" s="238"/>
      <c r="K93" s="238"/>
      <c r="L93" s="238"/>
      <c r="M93" s="239">
        <f>M86+M87</f>
        <v>0</v>
      </c>
      <c r="N93" s="238"/>
      <c r="O93" s="238"/>
      <c r="P93" s="238"/>
      <c r="Q93" s="238"/>
      <c r="R93" s="239">
        <f>R86+R87</f>
        <v>0</v>
      </c>
      <c r="S93" s="238"/>
      <c r="T93" s="238"/>
      <c r="U93" s="238"/>
      <c r="V93" s="238"/>
      <c r="W93" s="239">
        <f>W86+W87</f>
        <v>0</v>
      </c>
      <c r="X93" s="238"/>
      <c r="Y93" s="238"/>
      <c r="Z93" s="238"/>
      <c r="AA93" s="238"/>
      <c r="AB93" s="239">
        <f>AB86+AB87</f>
        <v>0</v>
      </c>
      <c r="AC93" s="238"/>
      <c r="AD93" s="238"/>
      <c r="AE93" s="238"/>
      <c r="AF93" s="239">
        <f>H93+M93+R93+W93+AB93</f>
        <v>0</v>
      </c>
    </row>
    <row r="94" spans="1:32" ht="8.35" customHeight="1" x14ac:dyDescent="0.25">
      <c r="A94" s="238"/>
      <c r="B94" s="238"/>
      <c r="C94" s="238"/>
      <c r="D94" s="238"/>
      <c r="E94" s="238"/>
      <c r="F94" s="238"/>
      <c r="G94" s="238"/>
      <c r="H94" s="238"/>
      <c r="I94" s="238"/>
      <c r="J94" s="238"/>
      <c r="K94" s="238"/>
      <c r="L94" s="238"/>
      <c r="M94" s="238"/>
      <c r="N94" s="238"/>
      <c r="O94" s="238"/>
      <c r="P94" s="238"/>
      <c r="Q94" s="238"/>
      <c r="R94" s="238"/>
      <c r="S94" s="238"/>
      <c r="T94" s="238"/>
      <c r="U94" s="238"/>
      <c r="V94" s="238"/>
      <c r="W94" s="238"/>
      <c r="X94" s="238"/>
      <c r="Y94" s="238"/>
      <c r="Z94" s="238"/>
      <c r="AA94" s="238"/>
      <c r="AB94" s="238"/>
      <c r="AC94" s="238"/>
      <c r="AD94" s="238"/>
      <c r="AE94" s="238"/>
      <c r="AF94" s="238"/>
    </row>
    <row r="95" spans="1:32" x14ac:dyDescent="0.25">
      <c r="A95" s="238"/>
      <c r="B95" s="238"/>
      <c r="C95" s="238"/>
      <c r="D95" s="238"/>
      <c r="E95" s="238"/>
      <c r="F95" s="238"/>
      <c r="G95" s="295" t="s">
        <v>212</v>
      </c>
      <c r="H95" s="239">
        <f>H86+H88</f>
        <v>0</v>
      </c>
      <c r="I95" s="238"/>
      <c r="J95" s="238"/>
      <c r="K95" s="238"/>
      <c r="L95" s="238"/>
      <c r="M95" s="239">
        <f>M86+M88</f>
        <v>0</v>
      </c>
      <c r="N95" s="238"/>
      <c r="O95" s="238"/>
      <c r="P95" s="238"/>
      <c r="Q95" s="238"/>
      <c r="R95" s="239">
        <f>R86+R88</f>
        <v>0</v>
      </c>
      <c r="S95" s="238"/>
      <c r="T95" s="238"/>
      <c r="U95" s="238"/>
      <c r="V95" s="238"/>
      <c r="W95" s="239">
        <f>W86+W88</f>
        <v>0</v>
      </c>
      <c r="X95" s="238"/>
      <c r="Y95" s="238"/>
      <c r="Z95" s="238"/>
      <c r="AA95" s="238"/>
      <c r="AB95" s="239">
        <f>AB86+AB88</f>
        <v>0</v>
      </c>
      <c r="AC95" s="238"/>
      <c r="AD95" s="238"/>
      <c r="AE95" s="238"/>
      <c r="AF95" s="239">
        <f>SUM(H95:AE95)</f>
        <v>0</v>
      </c>
    </row>
    <row r="96" spans="1:32" x14ac:dyDescent="0.25">
      <c r="A96" s="238"/>
      <c r="B96" s="238"/>
      <c r="C96" s="238"/>
      <c r="D96" s="297"/>
      <c r="E96" s="297"/>
      <c r="F96" s="297"/>
      <c r="G96" s="298" t="s">
        <v>205</v>
      </c>
      <c r="H96" s="302">
        <f>H87+H89</f>
        <v>0</v>
      </c>
      <c r="I96" s="297"/>
      <c r="J96" s="297"/>
      <c r="K96" s="297"/>
      <c r="L96" s="297"/>
      <c r="M96" s="302">
        <f>M87+M89</f>
        <v>0</v>
      </c>
      <c r="N96" s="297"/>
      <c r="O96" s="297"/>
      <c r="P96" s="297"/>
      <c r="Q96" s="297"/>
      <c r="R96" s="302">
        <f>R87+R89</f>
        <v>0</v>
      </c>
      <c r="S96" s="297"/>
      <c r="T96" s="297"/>
      <c r="U96" s="297"/>
      <c r="V96" s="297"/>
      <c r="W96" s="302">
        <f>W87+W89</f>
        <v>0</v>
      </c>
      <c r="X96" s="297"/>
      <c r="Y96" s="297"/>
      <c r="Z96" s="297"/>
      <c r="AA96" s="297"/>
      <c r="AB96" s="302">
        <f>AB87+AB89</f>
        <v>0</v>
      </c>
      <c r="AC96" s="297"/>
      <c r="AD96" s="297"/>
      <c r="AE96" s="297"/>
      <c r="AF96" s="302">
        <f>SUM(H96:AE96)</f>
        <v>0</v>
      </c>
    </row>
    <row r="97" spans="1:32" ht="3.1" customHeight="1" x14ac:dyDescent="0.25">
      <c r="A97" s="238"/>
      <c r="B97" s="238"/>
      <c r="C97" s="238"/>
      <c r="D97" s="238"/>
      <c r="E97" s="238"/>
      <c r="F97" s="238"/>
      <c r="G97" s="238"/>
      <c r="H97" s="238"/>
      <c r="I97" s="238"/>
      <c r="J97" s="238"/>
      <c r="K97" s="238"/>
      <c r="L97" s="238"/>
      <c r="M97" s="238"/>
      <c r="N97" s="238"/>
      <c r="O97" s="238"/>
      <c r="P97" s="238"/>
      <c r="Q97" s="238"/>
      <c r="R97" s="238"/>
      <c r="S97" s="238"/>
      <c r="T97" s="238"/>
      <c r="U97" s="238"/>
      <c r="V97" s="238"/>
      <c r="W97" s="238"/>
      <c r="X97" s="238"/>
      <c r="Y97" s="238"/>
      <c r="Z97" s="238"/>
      <c r="AA97" s="238"/>
      <c r="AB97" s="238"/>
      <c r="AC97" s="238"/>
      <c r="AD97" s="238"/>
      <c r="AE97" s="238"/>
      <c r="AF97" s="238"/>
    </row>
    <row r="98" spans="1:32" x14ac:dyDescent="0.25">
      <c r="A98" s="238"/>
      <c r="B98" s="238"/>
      <c r="C98" s="238"/>
      <c r="D98" s="238"/>
      <c r="E98" s="238"/>
      <c r="F98" s="238"/>
      <c r="G98" s="295" t="s">
        <v>206</v>
      </c>
      <c r="H98" s="239">
        <f>H86+H88</f>
        <v>0</v>
      </c>
      <c r="I98" s="238"/>
      <c r="J98" s="238"/>
      <c r="K98" s="238"/>
      <c r="L98" s="238"/>
      <c r="M98" s="239">
        <f>M86+M88</f>
        <v>0</v>
      </c>
      <c r="N98" s="238"/>
      <c r="O98" s="238"/>
      <c r="P98" s="238"/>
      <c r="Q98" s="238"/>
      <c r="R98" s="239">
        <f>R86+R88</f>
        <v>0</v>
      </c>
      <c r="S98" s="238"/>
      <c r="T98" s="238"/>
      <c r="U98" s="238"/>
      <c r="V98" s="238"/>
      <c r="W98" s="239">
        <f>W86+W88</f>
        <v>0</v>
      </c>
      <c r="X98" s="238"/>
      <c r="Y98" s="238"/>
      <c r="Z98" s="238"/>
      <c r="AA98" s="238"/>
      <c r="AB98" s="239">
        <f>AB86+AB88</f>
        <v>0</v>
      </c>
      <c r="AC98" s="238"/>
      <c r="AD98" s="238"/>
      <c r="AE98" s="238"/>
      <c r="AF98" s="239">
        <f>H98+M98+R98+W98+AB98</f>
        <v>0</v>
      </c>
    </row>
    <row r="99" spans="1:32" x14ac:dyDescent="0.25">
      <c r="A99" s="238"/>
      <c r="B99" s="238"/>
      <c r="C99" s="238"/>
      <c r="D99" s="238"/>
      <c r="E99" s="238"/>
      <c r="F99" s="238"/>
      <c r="G99" s="295" t="s">
        <v>207</v>
      </c>
      <c r="H99" s="239">
        <f>H87</f>
        <v>0</v>
      </c>
      <c r="I99" s="238"/>
      <c r="J99" s="238"/>
      <c r="K99" s="238"/>
      <c r="L99" s="238"/>
      <c r="M99" s="239">
        <f>M87</f>
        <v>0</v>
      </c>
      <c r="N99" s="238"/>
      <c r="O99" s="238"/>
      <c r="P99" s="238"/>
      <c r="Q99" s="238"/>
      <c r="R99" s="239">
        <f>R87</f>
        <v>0</v>
      </c>
      <c r="S99" s="238"/>
      <c r="T99" s="238"/>
      <c r="U99" s="238"/>
      <c r="V99" s="238"/>
      <c r="W99" s="239">
        <f>W87</f>
        <v>0</v>
      </c>
      <c r="X99" s="238"/>
      <c r="Y99" s="238"/>
      <c r="Z99" s="238"/>
      <c r="AA99" s="238"/>
      <c r="AB99" s="239">
        <f>AB87</f>
        <v>0</v>
      </c>
      <c r="AC99" s="238"/>
      <c r="AD99" s="238"/>
      <c r="AE99" s="238"/>
      <c r="AF99" s="239">
        <f>H99+M99+R99+W99+AB99</f>
        <v>0</v>
      </c>
    </row>
    <row r="100" spans="1:32" x14ac:dyDescent="0.25">
      <c r="A100" s="238"/>
      <c r="B100" s="238"/>
      <c r="C100" s="238"/>
      <c r="D100" s="238"/>
      <c r="E100" s="238"/>
      <c r="F100" s="238"/>
      <c r="G100" s="295" t="s">
        <v>215</v>
      </c>
      <c r="H100" s="239">
        <f>H89</f>
        <v>0</v>
      </c>
      <c r="I100" s="238"/>
      <c r="J100" s="238"/>
      <c r="K100" s="238"/>
      <c r="L100" s="238"/>
      <c r="M100" s="239">
        <f>M89</f>
        <v>0</v>
      </c>
      <c r="N100" s="238"/>
      <c r="O100" s="238"/>
      <c r="P100" s="238"/>
      <c r="Q100" s="238"/>
      <c r="R100" s="239">
        <f>R89</f>
        <v>0</v>
      </c>
      <c r="S100" s="238"/>
      <c r="T100" s="238"/>
      <c r="U100" s="238"/>
      <c r="V100" s="238"/>
      <c r="W100" s="239">
        <f>W89</f>
        <v>0</v>
      </c>
      <c r="X100" s="238"/>
      <c r="Y100" s="238"/>
      <c r="Z100" s="238"/>
      <c r="AA100" s="238"/>
      <c r="AB100" s="239">
        <f>AB89</f>
        <v>0</v>
      </c>
      <c r="AC100" s="238"/>
      <c r="AD100" s="238"/>
      <c r="AE100" s="238"/>
      <c r="AF100" s="239">
        <f t="shared" ref="AF100:AF101" si="74">H100+M100+R100+W100+AB100</f>
        <v>0</v>
      </c>
    </row>
    <row r="101" spans="1:32" x14ac:dyDescent="0.25">
      <c r="A101" s="238"/>
      <c r="B101" s="238"/>
      <c r="C101" s="238"/>
      <c r="D101" s="238"/>
      <c r="E101" s="238"/>
      <c r="F101" s="238"/>
      <c r="G101" s="238"/>
      <c r="H101" s="310">
        <f>SUM(H98:H100)</f>
        <v>0</v>
      </c>
      <c r="I101" s="241"/>
      <c r="J101" s="241"/>
      <c r="K101" s="241"/>
      <c r="L101" s="241"/>
      <c r="M101" s="310">
        <f>SUM(M98:M100)</f>
        <v>0</v>
      </c>
      <c r="N101" s="241"/>
      <c r="O101" s="241"/>
      <c r="P101" s="241"/>
      <c r="Q101" s="241"/>
      <c r="R101" s="310">
        <f>SUM(R98:R100)</f>
        <v>0</v>
      </c>
      <c r="S101" s="241"/>
      <c r="T101" s="241"/>
      <c r="U101" s="241"/>
      <c r="V101" s="241"/>
      <c r="W101" s="310">
        <f>SUM(W98:W100)</f>
        <v>0</v>
      </c>
      <c r="X101" s="241"/>
      <c r="Y101" s="241"/>
      <c r="Z101" s="241"/>
      <c r="AA101" s="241"/>
      <c r="AB101" s="310">
        <f>SUM(AB98:AB100)</f>
        <v>0</v>
      </c>
      <c r="AC101" s="241"/>
      <c r="AD101" s="241"/>
      <c r="AE101" s="241"/>
      <c r="AF101" s="310">
        <f t="shared" si="74"/>
        <v>0</v>
      </c>
    </row>
    <row r="102" spans="1:32" ht="16.3" x14ac:dyDescent="0.25">
      <c r="A102" s="88"/>
      <c r="B102" s="68"/>
      <c r="H102" s="109"/>
    </row>
    <row r="103" spans="1:32" ht="16.3" x14ac:dyDescent="0.25">
      <c r="A103" s="88" t="s">
        <v>15</v>
      </c>
      <c r="B103" s="68"/>
      <c r="H103" s="109"/>
    </row>
    <row r="104" spans="1:32" x14ac:dyDescent="0.25">
      <c r="A104" s="68" t="s">
        <v>37</v>
      </c>
      <c r="B104" s="68"/>
    </row>
    <row r="105" spans="1:32" x14ac:dyDescent="0.25">
      <c r="A105" s="14" t="s">
        <v>16</v>
      </c>
    </row>
    <row r="106" spans="1:32" x14ac:dyDescent="0.25">
      <c r="A106" s="14" t="s">
        <v>65</v>
      </c>
    </row>
    <row r="107" spans="1:32" x14ac:dyDescent="0.25">
      <c r="A107" s="14" t="s">
        <v>271</v>
      </c>
    </row>
    <row r="108" spans="1:32" x14ac:dyDescent="0.25">
      <c r="A108" s="14" t="s">
        <v>272</v>
      </c>
    </row>
    <row r="109" spans="1:32" x14ac:dyDescent="0.25">
      <c r="A109" s="111" t="s">
        <v>180</v>
      </c>
      <c r="B109" s="111"/>
      <c r="C109" s="111"/>
      <c r="D109" s="111"/>
      <c r="E109" s="111"/>
      <c r="F109" s="111"/>
      <c r="G109" s="111"/>
      <c r="H109" s="111"/>
    </row>
    <row r="132" spans="8:8" x14ac:dyDescent="0.25">
      <c r="H132" s="314"/>
    </row>
    <row r="134" spans="8:8" x14ac:dyDescent="0.25">
      <c r="H134" s="314"/>
    </row>
    <row r="135" spans="8:8" x14ac:dyDescent="0.25">
      <c r="H135" s="314"/>
    </row>
    <row r="137" spans="8:8" x14ac:dyDescent="0.25">
      <c r="H137" s="314"/>
    </row>
    <row r="138" spans="8:8" x14ac:dyDescent="0.25">
      <c r="H138" s="314"/>
    </row>
    <row r="140" spans="8:8" x14ac:dyDescent="0.25">
      <c r="H140" s="314"/>
    </row>
    <row r="141" spans="8:8" x14ac:dyDescent="0.25">
      <c r="H141" s="314"/>
    </row>
    <row r="143" spans="8:8" x14ac:dyDescent="0.25">
      <c r="H143" s="314"/>
    </row>
    <row r="144" spans="8:8" x14ac:dyDescent="0.25">
      <c r="H144" s="314"/>
    </row>
    <row r="147" spans="8:8" x14ac:dyDescent="0.25">
      <c r="H147" s="314"/>
    </row>
  </sheetData>
  <mergeCells count="345">
    <mergeCell ref="L6:M6"/>
    <mergeCell ref="Q6:R6"/>
    <mergeCell ref="A40:F40"/>
    <mergeCell ref="G40:H40"/>
    <mergeCell ref="L40:M40"/>
    <mergeCell ref="Q40:R40"/>
    <mergeCell ref="V40:W40"/>
    <mergeCell ref="AA40:AB40"/>
    <mergeCell ref="A41:F41"/>
    <mergeCell ref="G41:H41"/>
    <mergeCell ref="L41:M41"/>
    <mergeCell ref="Q41:R41"/>
    <mergeCell ref="V41:W41"/>
    <mergeCell ref="AA41:AB41"/>
    <mergeCell ref="A38:F38"/>
    <mergeCell ref="G38:H38"/>
    <mergeCell ref="L38:M38"/>
    <mergeCell ref="Q38:R38"/>
    <mergeCell ref="V38:W38"/>
    <mergeCell ref="AA38:AB38"/>
    <mergeCell ref="A39:F39"/>
    <mergeCell ref="G39:H39"/>
    <mergeCell ref="L39:M39"/>
    <mergeCell ref="Q39:R39"/>
    <mergeCell ref="V39:W39"/>
    <mergeCell ref="AA39:AB39"/>
    <mergeCell ref="AD8:AD9"/>
    <mergeCell ref="AE8:AE9"/>
    <mergeCell ref="I8:I9"/>
    <mergeCell ref="N8:N9"/>
    <mergeCell ref="S8:S9"/>
    <mergeCell ref="X8:X9"/>
    <mergeCell ref="AC8:AC9"/>
    <mergeCell ref="L20:M20"/>
    <mergeCell ref="Q20:R20"/>
    <mergeCell ref="V20:W20"/>
    <mergeCell ref="AA20:AB20"/>
    <mergeCell ref="G31:H31"/>
    <mergeCell ref="L31:M31"/>
    <mergeCell ref="A26:F26"/>
    <mergeCell ref="G26:H26"/>
    <mergeCell ref="L26:M26"/>
    <mergeCell ref="Q26:R26"/>
    <mergeCell ref="V26:W26"/>
    <mergeCell ref="AA26:AB26"/>
    <mergeCell ref="A33:F33"/>
    <mergeCell ref="G33:H33"/>
    <mergeCell ref="A27:F27"/>
    <mergeCell ref="Q27:R27"/>
    <mergeCell ref="V27:W27"/>
    <mergeCell ref="AA27:AB27"/>
    <mergeCell ref="Q31:R31"/>
    <mergeCell ref="V31:W31"/>
    <mergeCell ref="AA31:AB31"/>
    <mergeCell ref="G32:H32"/>
    <mergeCell ref="L32:M32"/>
    <mergeCell ref="Q32:R32"/>
    <mergeCell ref="L29:M29"/>
    <mergeCell ref="Q29:R29"/>
    <mergeCell ref="G27:H27"/>
    <mergeCell ref="A74:F74"/>
    <mergeCell ref="G74:H74"/>
    <mergeCell ref="L74:M74"/>
    <mergeCell ref="Q74:R74"/>
    <mergeCell ref="V74:W74"/>
    <mergeCell ref="AA74:AB74"/>
    <mergeCell ref="G71:H71"/>
    <mergeCell ref="L71:M71"/>
    <mergeCell ref="Q71:R71"/>
    <mergeCell ref="V71:W71"/>
    <mergeCell ref="AA71:AB71"/>
    <mergeCell ref="AC7:AE7"/>
    <mergeCell ref="A67:F67"/>
    <mergeCell ref="A68:F68"/>
    <mergeCell ref="A71:F71"/>
    <mergeCell ref="A72:F72"/>
    <mergeCell ref="G67:H67"/>
    <mergeCell ref="L67:M67"/>
    <mergeCell ref="Q67:R67"/>
    <mergeCell ref="V67:W67"/>
    <mergeCell ref="AA67:AB67"/>
    <mergeCell ref="G68:H68"/>
    <mergeCell ref="L68:M68"/>
    <mergeCell ref="Q68:R68"/>
    <mergeCell ref="V68:W68"/>
    <mergeCell ref="AA68:AB68"/>
    <mergeCell ref="G69:H69"/>
    <mergeCell ref="L69:M69"/>
    <mergeCell ref="V66:W66"/>
    <mergeCell ref="AA66:AB66"/>
    <mergeCell ref="G20:H20"/>
    <mergeCell ref="A25:F25"/>
    <mergeCell ref="G25:H25"/>
    <mergeCell ref="L25:M25"/>
    <mergeCell ref="Q25:R25"/>
    <mergeCell ref="S7:U7"/>
    <mergeCell ref="X7:Z7"/>
    <mergeCell ref="V25:W25"/>
    <mergeCell ref="AA25:AB25"/>
    <mergeCell ref="AA32:AB32"/>
    <mergeCell ref="AA35:AB35"/>
    <mergeCell ref="AA36:AB36"/>
    <mergeCell ref="L33:M33"/>
    <mergeCell ref="Q33:R33"/>
    <mergeCell ref="V33:W33"/>
    <mergeCell ref="AA33:AB33"/>
    <mergeCell ref="L23:M23"/>
    <mergeCell ref="Q23:R23"/>
    <mergeCell ref="L27:M27"/>
    <mergeCell ref="Q8:Q9"/>
    <mergeCell ref="R8:R9"/>
    <mergeCell ref="L34:M34"/>
    <mergeCell ref="Q34:R34"/>
    <mergeCell ref="V34:W34"/>
    <mergeCell ref="AA34:AB34"/>
    <mergeCell ref="L28:M28"/>
    <mergeCell ref="Q28:R28"/>
    <mergeCell ref="L35:M35"/>
    <mergeCell ref="L72:M72"/>
    <mergeCell ref="Q72:R72"/>
    <mergeCell ref="V72:W72"/>
    <mergeCell ref="AA72:AB72"/>
    <mergeCell ref="G61:H61"/>
    <mergeCell ref="L61:M61"/>
    <mergeCell ref="Q61:R61"/>
    <mergeCell ref="V61:W61"/>
    <mergeCell ref="AA61:AB61"/>
    <mergeCell ref="G77:H77"/>
    <mergeCell ref="L77:M77"/>
    <mergeCell ref="Q77:R77"/>
    <mergeCell ref="V77:W77"/>
    <mergeCell ref="AA77:AB77"/>
    <mergeCell ref="AA75:AB75"/>
    <mergeCell ref="V75:W75"/>
    <mergeCell ref="Q75:R75"/>
    <mergeCell ref="L75:M75"/>
    <mergeCell ref="G75:H75"/>
    <mergeCell ref="G54:H54"/>
    <mergeCell ref="AA46:AB46"/>
    <mergeCell ref="AA47:AB47"/>
    <mergeCell ref="AA48:AB48"/>
    <mergeCell ref="AA49:AB49"/>
    <mergeCell ref="AA37:AB37"/>
    <mergeCell ref="AA42:AB42"/>
    <mergeCell ref="AA43:AB43"/>
    <mergeCell ref="AA44:AB44"/>
    <mergeCell ref="AA45:AB45"/>
    <mergeCell ref="Q54:R54"/>
    <mergeCell ref="V54:W54"/>
    <mergeCell ref="AA54:AB54"/>
    <mergeCell ref="L54:M54"/>
    <mergeCell ref="AA51:AB51"/>
    <mergeCell ref="AA50:AB50"/>
    <mergeCell ref="V37:W37"/>
    <mergeCell ref="G49:H49"/>
    <mergeCell ref="L49:M49"/>
    <mergeCell ref="Q49:R49"/>
    <mergeCell ref="V49:W49"/>
    <mergeCell ref="G52:H52"/>
    <mergeCell ref="L52:M52"/>
    <mergeCell ref="Q52:R52"/>
    <mergeCell ref="V58:W58"/>
    <mergeCell ref="AA58:AB58"/>
    <mergeCell ref="G58:H58"/>
    <mergeCell ref="L58:M58"/>
    <mergeCell ref="G55:H55"/>
    <mergeCell ref="L55:M55"/>
    <mergeCell ref="Q55:R55"/>
    <mergeCell ref="V55:W55"/>
    <mergeCell ref="G56:H56"/>
    <mergeCell ref="L56:M56"/>
    <mergeCell ref="Q56:R56"/>
    <mergeCell ref="G57:H57"/>
    <mergeCell ref="L57:M57"/>
    <mergeCell ref="Q57:R57"/>
    <mergeCell ref="V57:W57"/>
    <mergeCell ref="AA57:AB57"/>
    <mergeCell ref="V56:W56"/>
    <mergeCell ref="AA55:AB55"/>
    <mergeCell ref="AA56:AB56"/>
    <mergeCell ref="Q58:R58"/>
    <mergeCell ref="V52:W52"/>
    <mergeCell ref="AA52:AB52"/>
    <mergeCell ref="V46:W46"/>
    <mergeCell ref="G47:H47"/>
    <mergeCell ref="L47:M47"/>
    <mergeCell ref="Q47:R47"/>
    <mergeCell ref="V47:W47"/>
    <mergeCell ref="G48:H48"/>
    <mergeCell ref="L48:M48"/>
    <mergeCell ref="Q48:R48"/>
    <mergeCell ref="V48:W48"/>
    <mergeCell ref="L44:M44"/>
    <mergeCell ref="Q44:R44"/>
    <mergeCell ref="V44:W44"/>
    <mergeCell ref="G42:H42"/>
    <mergeCell ref="G45:H45"/>
    <mergeCell ref="L45:M45"/>
    <mergeCell ref="Q45:R45"/>
    <mergeCell ref="V45:W45"/>
    <mergeCell ref="A55:F55"/>
    <mergeCell ref="A42:F42"/>
    <mergeCell ref="A43:F43"/>
    <mergeCell ref="A44:F44"/>
    <mergeCell ref="A45:F45"/>
    <mergeCell ref="G50:H50"/>
    <mergeCell ref="L50:M50"/>
    <mergeCell ref="Q50:R50"/>
    <mergeCell ref="V50:W50"/>
    <mergeCell ref="G51:H51"/>
    <mergeCell ref="L51:M51"/>
    <mergeCell ref="Q51:R51"/>
    <mergeCell ref="V51:W51"/>
    <mergeCell ref="G46:H46"/>
    <mergeCell ref="L46:M46"/>
    <mergeCell ref="Q46:R46"/>
    <mergeCell ref="A56:F56"/>
    <mergeCell ref="A66:F66"/>
    <mergeCell ref="A54:F54"/>
    <mergeCell ref="A58:F58"/>
    <mergeCell ref="A57:F57"/>
    <mergeCell ref="A46:F46"/>
    <mergeCell ref="A48:F48"/>
    <mergeCell ref="A47:F47"/>
    <mergeCell ref="A49:F49"/>
    <mergeCell ref="A60:F60"/>
    <mergeCell ref="A62:F62"/>
    <mergeCell ref="A64:F64"/>
    <mergeCell ref="A61:F61"/>
    <mergeCell ref="A50:F50"/>
    <mergeCell ref="A51:F51"/>
    <mergeCell ref="A35:F35"/>
    <mergeCell ref="A36:F36"/>
    <mergeCell ref="A37:F37"/>
    <mergeCell ref="C8:C9"/>
    <mergeCell ref="D8:E8"/>
    <mergeCell ref="G7:H7"/>
    <mergeCell ref="L7:M7"/>
    <mergeCell ref="Q7:R7"/>
    <mergeCell ref="V7:W7"/>
    <mergeCell ref="A34:F34"/>
    <mergeCell ref="G34:H34"/>
    <mergeCell ref="G35:H35"/>
    <mergeCell ref="V35:W35"/>
    <mergeCell ref="G36:H36"/>
    <mergeCell ref="L36:M36"/>
    <mergeCell ref="Q36:R36"/>
    <mergeCell ref="V36:W36"/>
    <mergeCell ref="G37:H37"/>
    <mergeCell ref="L37:M37"/>
    <mergeCell ref="Q37:R37"/>
    <mergeCell ref="G22:H22"/>
    <mergeCell ref="L22:M22"/>
    <mergeCell ref="Q22:R22"/>
    <mergeCell ref="V22:W22"/>
    <mergeCell ref="V32:W32"/>
    <mergeCell ref="AG7:AG9"/>
    <mergeCell ref="A23:F23"/>
    <mergeCell ref="G23:H23"/>
    <mergeCell ref="A24:F24"/>
    <mergeCell ref="A28:F28"/>
    <mergeCell ref="A32:F32"/>
    <mergeCell ref="AA7:AB7"/>
    <mergeCell ref="AB8:AB9"/>
    <mergeCell ref="AF7:AF9"/>
    <mergeCell ref="AA22:AB22"/>
    <mergeCell ref="AA24:AB24"/>
    <mergeCell ref="AA28:AB28"/>
    <mergeCell ref="G29:H29"/>
    <mergeCell ref="V29:W29"/>
    <mergeCell ref="AA29:AB29"/>
    <mergeCell ref="V23:W23"/>
    <mergeCell ref="AA23:AB23"/>
    <mergeCell ref="G24:H24"/>
    <mergeCell ref="L24:M24"/>
    <mergeCell ref="Q24:R24"/>
    <mergeCell ref="G28:H28"/>
    <mergeCell ref="I7:K7"/>
    <mergeCell ref="N7:P7"/>
    <mergeCell ref="B8:B9"/>
    <mergeCell ref="A8:A9"/>
    <mergeCell ref="F8:F9"/>
    <mergeCell ref="G8:G9"/>
    <mergeCell ref="H8:H9"/>
    <mergeCell ref="V8:V9"/>
    <mergeCell ref="W8:W9"/>
    <mergeCell ref="AA8:AA9"/>
    <mergeCell ref="J8:J9"/>
    <mergeCell ref="K8:K9"/>
    <mergeCell ref="O8:O9"/>
    <mergeCell ref="P8:P9"/>
    <mergeCell ref="T8:T9"/>
    <mergeCell ref="U8:U9"/>
    <mergeCell ref="Y8:Y9"/>
    <mergeCell ref="Z8:Z9"/>
    <mergeCell ref="L8:L9"/>
    <mergeCell ref="M8:M9"/>
    <mergeCell ref="A73:F73"/>
    <mergeCell ref="G73:H73"/>
    <mergeCell ref="L73:M73"/>
    <mergeCell ref="Q73:R73"/>
    <mergeCell ref="V73:W73"/>
    <mergeCell ref="AA73:AB73"/>
    <mergeCell ref="AA69:AB69"/>
    <mergeCell ref="G62:H62"/>
    <mergeCell ref="L62:M62"/>
    <mergeCell ref="Q62:R62"/>
    <mergeCell ref="V62:W62"/>
    <mergeCell ref="AA62:AB62"/>
    <mergeCell ref="A63:F63"/>
    <mergeCell ref="G63:H63"/>
    <mergeCell ref="L63:M63"/>
    <mergeCell ref="Q63:R63"/>
    <mergeCell ref="V63:W63"/>
    <mergeCell ref="AA63:AB63"/>
    <mergeCell ref="Q69:R69"/>
    <mergeCell ref="V69:W69"/>
    <mergeCell ref="G66:H66"/>
    <mergeCell ref="L66:M66"/>
    <mergeCell ref="Q66:R66"/>
    <mergeCell ref="G72:H72"/>
    <mergeCell ref="G6:H6"/>
    <mergeCell ref="V6:W6"/>
    <mergeCell ref="AA6:AB6"/>
    <mergeCell ref="G64:H64"/>
    <mergeCell ref="L64:M64"/>
    <mergeCell ref="Q64:R64"/>
    <mergeCell ref="V64:W64"/>
    <mergeCell ref="AA64:AB64"/>
    <mergeCell ref="G60:H60"/>
    <mergeCell ref="L60:M60"/>
    <mergeCell ref="Q60:R60"/>
    <mergeCell ref="V60:W60"/>
    <mergeCell ref="AA60:AB60"/>
    <mergeCell ref="Q35:R35"/>
    <mergeCell ref="L42:M42"/>
    <mergeCell ref="Q42:R42"/>
    <mergeCell ref="V42:W42"/>
    <mergeCell ref="G43:H43"/>
    <mergeCell ref="L43:M43"/>
    <mergeCell ref="Q43:R43"/>
    <mergeCell ref="V43:W43"/>
    <mergeCell ref="G44:H44"/>
    <mergeCell ref="V24:W24"/>
    <mergeCell ref="V28:W28"/>
  </mergeCells>
  <phoneticPr fontId="27" type="noConversion"/>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103517</xdr:colOff>
                    <xdr:row>8</xdr:row>
                    <xdr:rowOff>258792</xdr:rowOff>
                  </from>
                  <to>
                    <xdr:col>1</xdr:col>
                    <xdr:colOff>345057</xdr:colOff>
                    <xdr:row>10</xdr:row>
                    <xdr:rowOff>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1</xdr:col>
                    <xdr:colOff>103517</xdr:colOff>
                    <xdr:row>9</xdr:row>
                    <xdr:rowOff>181155</xdr:rowOff>
                  </from>
                  <to>
                    <xdr:col>1</xdr:col>
                    <xdr:colOff>345057</xdr:colOff>
                    <xdr:row>10</xdr:row>
                    <xdr:rowOff>181155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1</xdr:col>
                    <xdr:colOff>103517</xdr:colOff>
                    <xdr:row>10</xdr:row>
                    <xdr:rowOff>181155</xdr:rowOff>
                  </from>
                  <to>
                    <xdr:col>1</xdr:col>
                    <xdr:colOff>345057</xdr:colOff>
                    <xdr:row>11</xdr:row>
                    <xdr:rowOff>181155</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xdr:col>
                    <xdr:colOff>103517</xdr:colOff>
                    <xdr:row>12</xdr:row>
                    <xdr:rowOff>0</xdr:rowOff>
                  </from>
                  <to>
                    <xdr:col>1</xdr:col>
                    <xdr:colOff>345057</xdr:colOff>
                    <xdr:row>13</xdr:row>
                    <xdr:rowOff>8626</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xdr:col>
                    <xdr:colOff>103517</xdr:colOff>
                    <xdr:row>11</xdr:row>
                    <xdr:rowOff>181155</xdr:rowOff>
                  </from>
                  <to>
                    <xdr:col>1</xdr:col>
                    <xdr:colOff>345057</xdr:colOff>
                    <xdr:row>13</xdr:row>
                    <xdr:rowOff>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1</xdr:col>
                    <xdr:colOff>103517</xdr:colOff>
                    <xdr:row>17</xdr:row>
                    <xdr:rowOff>181155</xdr:rowOff>
                  </from>
                  <to>
                    <xdr:col>1</xdr:col>
                    <xdr:colOff>345057</xdr:colOff>
                    <xdr:row>19</xdr:row>
                    <xdr:rowOff>8626</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1</xdr:col>
                    <xdr:colOff>103517</xdr:colOff>
                    <xdr:row>12</xdr:row>
                    <xdr:rowOff>181155</xdr:rowOff>
                  </from>
                  <to>
                    <xdr:col>1</xdr:col>
                    <xdr:colOff>345057</xdr:colOff>
                    <xdr:row>18</xdr:row>
                    <xdr:rowOff>8626</xdr:rowOff>
                  </to>
                </anchor>
              </controlPr>
            </control>
          </mc:Choice>
        </mc:AlternateContent>
        <mc:AlternateContent xmlns:mc="http://schemas.openxmlformats.org/markup-compatibility/2006">
          <mc:Choice Requires="x14">
            <control shapeId="1053" r:id="rId11" name="Check Box 29">
              <controlPr defaultSize="0" autoFill="0" autoLine="0" autoPict="0">
                <anchor moveWithCells="1">
                  <from>
                    <xdr:col>1</xdr:col>
                    <xdr:colOff>103517</xdr:colOff>
                    <xdr:row>16</xdr:row>
                    <xdr:rowOff>181155</xdr:rowOff>
                  </from>
                  <to>
                    <xdr:col>1</xdr:col>
                    <xdr:colOff>345057</xdr:colOff>
                    <xdr:row>19</xdr:row>
                    <xdr:rowOff>8626</xdr:rowOff>
                  </to>
                </anchor>
              </controlPr>
            </control>
          </mc:Choice>
        </mc:AlternateContent>
        <mc:AlternateContent xmlns:mc="http://schemas.openxmlformats.org/markup-compatibility/2006">
          <mc:Choice Requires="x14">
            <control shapeId="1055" r:id="rId12" name="Check Box 31">
              <controlPr defaultSize="0" autoFill="0" autoLine="0" autoPict="0">
                <anchor moveWithCells="1">
                  <from>
                    <xdr:col>1</xdr:col>
                    <xdr:colOff>103517</xdr:colOff>
                    <xdr:row>14</xdr:row>
                    <xdr:rowOff>181155</xdr:rowOff>
                  </from>
                  <to>
                    <xdr:col>1</xdr:col>
                    <xdr:colOff>345057</xdr:colOff>
                    <xdr:row>19</xdr:row>
                    <xdr:rowOff>8626</xdr:rowOff>
                  </to>
                </anchor>
              </controlPr>
            </control>
          </mc:Choice>
        </mc:AlternateContent>
        <mc:AlternateContent xmlns:mc="http://schemas.openxmlformats.org/markup-compatibility/2006">
          <mc:Choice Requires="x14">
            <control shapeId="1060" r:id="rId13" name="Check Box 36">
              <controlPr defaultSize="0" autoFill="0" autoLine="0" autoPict="0">
                <anchor moveWithCells="1">
                  <from>
                    <xdr:col>1</xdr:col>
                    <xdr:colOff>103517</xdr:colOff>
                    <xdr:row>14</xdr:row>
                    <xdr:rowOff>181155</xdr:rowOff>
                  </from>
                  <to>
                    <xdr:col>1</xdr:col>
                    <xdr:colOff>345057</xdr:colOff>
                    <xdr:row>19</xdr:row>
                    <xdr:rowOff>8626</xdr:rowOff>
                  </to>
                </anchor>
              </controlPr>
            </control>
          </mc:Choice>
        </mc:AlternateContent>
        <mc:AlternateContent xmlns:mc="http://schemas.openxmlformats.org/markup-compatibility/2006">
          <mc:Choice Requires="x14">
            <control shapeId="1061" r:id="rId14" name="Check Box 37">
              <controlPr defaultSize="0" autoFill="0" autoLine="0" autoPict="0">
                <anchor moveWithCells="1">
                  <from>
                    <xdr:col>1</xdr:col>
                    <xdr:colOff>103517</xdr:colOff>
                    <xdr:row>13</xdr:row>
                    <xdr:rowOff>181155</xdr:rowOff>
                  </from>
                  <to>
                    <xdr:col>1</xdr:col>
                    <xdr:colOff>345057</xdr:colOff>
                    <xdr:row>19</xdr:row>
                    <xdr:rowOff>8626</xdr:rowOff>
                  </to>
                </anchor>
              </controlPr>
            </control>
          </mc:Choice>
        </mc:AlternateContent>
        <mc:AlternateContent xmlns:mc="http://schemas.openxmlformats.org/markup-compatibility/2006">
          <mc:Choice Requires="x14">
            <control shapeId="1064" r:id="rId15" name="Check Box 40">
              <controlPr defaultSize="0" autoFill="0" autoLine="0" autoPict="0">
                <anchor moveWithCells="1">
                  <from>
                    <xdr:col>1</xdr:col>
                    <xdr:colOff>103517</xdr:colOff>
                    <xdr:row>15</xdr:row>
                    <xdr:rowOff>172528</xdr:rowOff>
                  </from>
                  <to>
                    <xdr:col>1</xdr:col>
                    <xdr:colOff>345057</xdr:colOff>
                    <xdr:row>19</xdr:row>
                    <xdr:rowOff>8626</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DAB33-8E68-4148-93E7-C455907613DA}">
  <dimension ref="A1:N29"/>
  <sheetViews>
    <sheetView topLeftCell="A10" workbookViewId="0">
      <selection activeCell="F37" sqref="F36:F37"/>
    </sheetView>
  </sheetViews>
  <sheetFormatPr defaultRowHeight="14.3" outlineLevelCol="1" x14ac:dyDescent="0.25"/>
  <cols>
    <col min="1" max="1" width="3.75" customWidth="1"/>
    <col min="2" max="2" width="23" customWidth="1"/>
    <col min="3" max="3" width="12.75" customWidth="1"/>
    <col min="4" max="4" width="12.375" bestFit="1" customWidth="1"/>
    <col min="5" max="5" width="15" customWidth="1"/>
    <col min="6" max="6" width="18.75" customWidth="1"/>
    <col min="7" max="11" width="12.625" customWidth="1" outlineLevel="1"/>
    <col min="12" max="13" width="10" customWidth="1" outlineLevel="1"/>
    <col min="14" max="14" width="9.125" customWidth="1" outlineLevel="1"/>
  </cols>
  <sheetData>
    <row r="1" spans="1:14" ht="15.8" x14ac:dyDescent="0.25">
      <c r="A1" s="277" t="s">
        <v>157</v>
      </c>
    </row>
    <row r="2" spans="1:14" ht="14.95" x14ac:dyDescent="0.25">
      <c r="A2" t="s">
        <v>158</v>
      </c>
    </row>
    <row r="3" spans="1:14" ht="14.95" x14ac:dyDescent="0.25">
      <c r="A3" t="s">
        <v>159</v>
      </c>
    </row>
    <row r="4" spans="1:14" ht="14.95" x14ac:dyDescent="0.25">
      <c r="A4" t="s">
        <v>160</v>
      </c>
    </row>
    <row r="5" spans="1:14" ht="14.95" x14ac:dyDescent="0.25">
      <c r="J5" s="278"/>
      <c r="K5" s="278"/>
    </row>
    <row r="6" spans="1:14" ht="30.75" thickBot="1" x14ac:dyDescent="0.3">
      <c r="B6" s="279" t="s">
        <v>161</v>
      </c>
      <c r="C6" s="279" t="s">
        <v>162</v>
      </c>
      <c r="D6" s="279" t="s">
        <v>163</v>
      </c>
      <c r="E6" s="280" t="s">
        <v>164</v>
      </c>
      <c r="G6" t="s">
        <v>165</v>
      </c>
      <c r="H6" t="s">
        <v>166</v>
      </c>
      <c r="I6" t="s">
        <v>167</v>
      </c>
      <c r="J6" t="s">
        <v>168</v>
      </c>
      <c r="K6" t="s">
        <v>169</v>
      </c>
      <c r="L6" t="s">
        <v>170</v>
      </c>
      <c r="M6" t="s">
        <v>171</v>
      </c>
      <c r="N6" t="s">
        <v>172</v>
      </c>
    </row>
    <row r="7" spans="1:14" ht="15.8" thickBot="1" x14ac:dyDescent="0.3">
      <c r="A7" s="281">
        <v>1</v>
      </c>
      <c r="B7" s="289" t="s">
        <v>174</v>
      </c>
      <c r="C7" s="287">
        <v>150000</v>
      </c>
      <c r="D7" s="283">
        <v>5</v>
      </c>
      <c r="E7" s="284" cm="1">
        <f t="array" ref="E7">_xlfn.IFS(D7=1,G8,D7=2,H8,D7=3,I8,D7=4,J8,D7=5,K8,D7=6,L8,D7=7,M8)</f>
        <v>164052.29652900001</v>
      </c>
      <c r="G7" s="278">
        <f>C7*1.03</f>
        <v>154500</v>
      </c>
      <c r="H7" s="278">
        <f t="shared" ref="H7:M7" si="0">G7*1.03</f>
        <v>159135</v>
      </c>
      <c r="I7" s="278">
        <f t="shared" si="0"/>
        <v>163909.05000000002</v>
      </c>
      <c r="J7" s="278">
        <f t="shared" si="0"/>
        <v>168826.32150000002</v>
      </c>
      <c r="K7" s="278">
        <f t="shared" si="0"/>
        <v>173891.11114500003</v>
      </c>
      <c r="L7" s="278">
        <f t="shared" si="0"/>
        <v>179107.84447935002</v>
      </c>
      <c r="M7" s="278">
        <f t="shared" si="0"/>
        <v>184481.07981373052</v>
      </c>
      <c r="N7">
        <v>1</v>
      </c>
    </row>
    <row r="8" spans="1:14" ht="15.8" thickBot="1" x14ac:dyDescent="0.3">
      <c r="A8" s="285">
        <v>2</v>
      </c>
      <c r="B8" s="285"/>
      <c r="C8" s="282">
        <v>0</v>
      </c>
      <c r="D8" s="283" t="s">
        <v>172</v>
      </c>
      <c r="E8" s="284" t="e" cm="1">
        <f t="array" ref="E8">_xlfn.IFS(D8=1,G11,D8=2,H11,D8=3,I11,D8=4,J11,D8=5,K11,D8=6,L11,D8=7,M11)</f>
        <v>#N/A</v>
      </c>
      <c r="G8" s="278">
        <f>G7</f>
        <v>154500</v>
      </c>
      <c r="H8" s="286">
        <f>AVERAGE(G7:H7)</f>
        <v>156817.5</v>
      </c>
      <c r="I8" s="278">
        <f>AVERAGE(G7:I7)</f>
        <v>159181.35</v>
      </c>
      <c r="J8" s="278">
        <f>AVERAGE(G7:J7)</f>
        <v>161592.59287500003</v>
      </c>
      <c r="K8" s="278">
        <f>AVERAGE(G7:K7)</f>
        <v>164052.29652900001</v>
      </c>
      <c r="L8" s="278">
        <f>AVERAGE(G7:L7)</f>
        <v>166561.55452072501</v>
      </c>
      <c r="M8" s="278">
        <f>AVERAGE(G7:M7)</f>
        <v>169121.4867054401</v>
      </c>
      <c r="N8">
        <v>2</v>
      </c>
    </row>
    <row r="9" spans="1:14" ht="15.8" thickBot="1" x14ac:dyDescent="0.3">
      <c r="A9" s="285">
        <v>3</v>
      </c>
      <c r="B9" s="285"/>
      <c r="C9" s="287">
        <v>0</v>
      </c>
      <c r="D9" s="283" t="s">
        <v>172</v>
      </c>
      <c r="E9" s="284" t="e" cm="1">
        <f t="array" ref="E9">_xlfn.IFS(D9=1,G14,D9=2,H14,D9=3,I14,D9=4,J14,D9=5,K14,D9=6,L14,D9=7,M14)</f>
        <v>#N/A</v>
      </c>
      <c r="N9">
        <v>3</v>
      </c>
    </row>
    <row r="10" spans="1:14" ht="15.8" thickBot="1" x14ac:dyDescent="0.3">
      <c r="A10" s="285">
        <v>4</v>
      </c>
      <c r="B10" s="285"/>
      <c r="C10" s="287">
        <v>0</v>
      </c>
      <c r="D10" s="283" t="s">
        <v>172</v>
      </c>
      <c r="E10" s="284" t="e" cm="1">
        <f t="array" ref="E10">_xlfn.IFS(D10=1,G17,D10=2,H17,D10=3,I17,D10=4,J17,D10=5,K17,D10=6,L17,D10=7,M17)</f>
        <v>#N/A</v>
      </c>
      <c r="G10" s="278">
        <f>C8*1.03</f>
        <v>0</v>
      </c>
      <c r="H10" s="278">
        <f t="shared" ref="H10:M10" si="1">G10*1.03</f>
        <v>0</v>
      </c>
      <c r="I10" s="278">
        <f t="shared" si="1"/>
        <v>0</v>
      </c>
      <c r="J10" s="278">
        <f t="shared" si="1"/>
        <v>0</v>
      </c>
      <c r="K10" s="278">
        <f t="shared" si="1"/>
        <v>0</v>
      </c>
      <c r="L10" s="278">
        <f t="shared" si="1"/>
        <v>0</v>
      </c>
      <c r="M10" s="278">
        <f t="shared" si="1"/>
        <v>0</v>
      </c>
      <c r="N10">
        <v>4</v>
      </c>
    </row>
    <row r="11" spans="1:14" ht="15.8" thickBot="1" x14ac:dyDescent="0.3">
      <c r="A11" s="285">
        <v>5</v>
      </c>
      <c r="B11" s="285"/>
      <c r="C11" s="287">
        <v>0</v>
      </c>
      <c r="D11" s="283" t="s">
        <v>172</v>
      </c>
      <c r="E11" s="284" t="e" cm="1">
        <f t="array" ref="E11">_xlfn.IFS(D11=1,G20,D11=2,H20,D11=3,I20,D11=4,J20,D11=5,K20,D11=6,L20,D11=7,M20)</f>
        <v>#N/A</v>
      </c>
      <c r="G11" s="278">
        <f>G10</f>
        <v>0</v>
      </c>
      <c r="H11" s="286">
        <f>AVERAGE(G10:H10)</f>
        <v>0</v>
      </c>
      <c r="I11" s="278">
        <f>AVERAGE(G10:I10)</f>
        <v>0</v>
      </c>
      <c r="J11" s="278">
        <f>AVERAGE(G10:J10)</f>
        <v>0</v>
      </c>
      <c r="K11" s="278">
        <f>AVERAGE(G10:K10)</f>
        <v>0</v>
      </c>
      <c r="L11" s="278">
        <f>AVERAGE(G10:L10)</f>
        <v>0</v>
      </c>
      <c r="M11" s="278">
        <f>AVERAGE(G10:M10)</f>
        <v>0</v>
      </c>
      <c r="N11">
        <v>5</v>
      </c>
    </row>
    <row r="12" spans="1:14" ht="15.8" thickBot="1" x14ac:dyDescent="0.3">
      <c r="A12" s="285">
        <v>6</v>
      </c>
      <c r="B12" s="285"/>
      <c r="C12" s="287">
        <v>0</v>
      </c>
      <c r="D12" s="283" t="s">
        <v>172</v>
      </c>
      <c r="E12" s="284" t="e" cm="1">
        <f t="array" ref="E12">_xlfn.IFS(D12=1,G23,D12=2,H23,D12=3,I23,D12=4,J23,D12=5,K23,D12=6,L23,D12=7,M23)</f>
        <v>#N/A</v>
      </c>
      <c r="N12">
        <v>6</v>
      </c>
    </row>
    <row r="13" spans="1:14" ht="15.8" thickBot="1" x14ac:dyDescent="0.3">
      <c r="A13" s="285">
        <v>7</v>
      </c>
      <c r="B13" s="285"/>
      <c r="C13" s="287">
        <v>0</v>
      </c>
      <c r="D13" s="283" t="s">
        <v>172</v>
      </c>
      <c r="E13" s="284" t="e" cm="1">
        <f t="array" ref="E13">_xlfn.IFS(D13=1,G26,D13=2,H26,D13=3,I26,D13=4,J26,D13=5,K26,D13=6,L26,D13=7,M26)</f>
        <v>#N/A</v>
      </c>
      <c r="G13" s="278">
        <f>C9*1.03</f>
        <v>0</v>
      </c>
      <c r="H13" s="278">
        <f t="shared" ref="H13:M13" si="2">G13*1.03</f>
        <v>0</v>
      </c>
      <c r="I13" s="278">
        <f t="shared" si="2"/>
        <v>0</v>
      </c>
      <c r="J13" s="278">
        <f t="shared" si="2"/>
        <v>0</v>
      </c>
      <c r="K13" s="278">
        <f t="shared" si="2"/>
        <v>0</v>
      </c>
      <c r="L13" s="278">
        <f t="shared" si="2"/>
        <v>0</v>
      </c>
      <c r="M13" s="278">
        <f t="shared" si="2"/>
        <v>0</v>
      </c>
      <c r="N13">
        <v>7</v>
      </c>
    </row>
    <row r="14" spans="1:14" ht="15.8" thickBot="1" x14ac:dyDescent="0.3">
      <c r="A14" s="285">
        <v>8</v>
      </c>
      <c r="B14" s="285"/>
      <c r="C14" s="287">
        <v>0</v>
      </c>
      <c r="D14" s="283" t="s">
        <v>172</v>
      </c>
      <c r="E14" s="284" t="e" cm="1">
        <f t="array" ref="E14">_xlfn.IFS(D14=1,G29,D14=2,H29,D14=3,I29,D14=4,J29,D14=5,K29,D14=6,L29,D14=7,M29)</f>
        <v>#N/A</v>
      </c>
      <c r="G14" s="278">
        <f>G13</f>
        <v>0</v>
      </c>
      <c r="H14" s="286">
        <f>AVERAGE(G13:H13)</f>
        <v>0</v>
      </c>
      <c r="I14" s="278">
        <f>AVERAGE(G13:I13)</f>
        <v>0</v>
      </c>
      <c r="J14" s="278">
        <f>AVERAGE(G13:J13)</f>
        <v>0</v>
      </c>
      <c r="K14" s="278">
        <f>AVERAGE(G13:K13)</f>
        <v>0</v>
      </c>
      <c r="L14" s="278">
        <f>AVERAGE(G13:L13)</f>
        <v>0</v>
      </c>
      <c r="M14" s="278">
        <f>AVERAGE(G13:M13)</f>
        <v>0</v>
      </c>
    </row>
    <row r="16" spans="1:14" ht="14.95" x14ac:dyDescent="0.25">
      <c r="A16" s="288" t="s">
        <v>173</v>
      </c>
      <c r="B16" s="288"/>
      <c r="C16" s="288"/>
      <c r="D16" s="288"/>
      <c r="E16" s="288"/>
      <c r="G16" s="278">
        <f>C10*1.03</f>
        <v>0</v>
      </c>
      <c r="H16" s="278">
        <f t="shared" ref="H16:M16" si="3">G16*1.03</f>
        <v>0</v>
      </c>
      <c r="I16" s="278">
        <f t="shared" si="3"/>
        <v>0</v>
      </c>
      <c r="J16" s="278">
        <f t="shared" si="3"/>
        <v>0</v>
      </c>
      <c r="K16" s="278">
        <f t="shared" si="3"/>
        <v>0</v>
      </c>
      <c r="L16" s="278">
        <f t="shared" si="3"/>
        <v>0</v>
      </c>
      <c r="M16" s="278">
        <f t="shared" si="3"/>
        <v>0</v>
      </c>
    </row>
    <row r="17" spans="1:13" ht="14.95" x14ac:dyDescent="0.25">
      <c r="G17" s="278">
        <f>G16</f>
        <v>0</v>
      </c>
      <c r="H17" s="286">
        <f>AVERAGE(G16:H16)</f>
        <v>0</v>
      </c>
      <c r="I17" s="278">
        <f>AVERAGE(G16:I16)</f>
        <v>0</v>
      </c>
      <c r="J17" s="278">
        <f>AVERAGE(G16:J16)</f>
        <v>0</v>
      </c>
      <c r="K17" s="278">
        <f>AVERAGE(G16:K16)</f>
        <v>0</v>
      </c>
      <c r="L17" s="278">
        <f>AVERAGE(G16:L16)</f>
        <v>0</v>
      </c>
      <c r="M17" s="278">
        <f>AVERAGE(G16:M16)</f>
        <v>0</v>
      </c>
    </row>
    <row r="18" spans="1:13" ht="14.95" x14ac:dyDescent="0.25">
      <c r="A18" s="329" t="s">
        <v>268</v>
      </c>
      <c r="B18" s="329"/>
      <c r="C18" s="329"/>
      <c r="D18" s="329"/>
      <c r="E18" s="329"/>
      <c r="F18" s="329"/>
    </row>
    <row r="19" spans="1:13" ht="14.95" x14ac:dyDescent="0.25">
      <c r="A19" t="s">
        <v>269</v>
      </c>
      <c r="G19" s="278">
        <f>C11*1.03</f>
        <v>0</v>
      </c>
      <c r="H19" s="278">
        <f t="shared" ref="H19:M19" si="4">G19*1.03</f>
        <v>0</v>
      </c>
      <c r="I19" s="278">
        <f t="shared" si="4"/>
        <v>0</v>
      </c>
      <c r="J19" s="278">
        <f t="shared" si="4"/>
        <v>0</v>
      </c>
      <c r="K19" s="278">
        <f t="shared" si="4"/>
        <v>0</v>
      </c>
      <c r="L19" s="278">
        <f t="shared" si="4"/>
        <v>0</v>
      </c>
      <c r="M19" s="278">
        <f t="shared" si="4"/>
        <v>0</v>
      </c>
    </row>
    <row r="20" spans="1:13" ht="14.95" x14ac:dyDescent="0.25">
      <c r="G20" s="278">
        <f>G19</f>
        <v>0</v>
      </c>
      <c r="H20" s="286">
        <f>AVERAGE(G19:H19)</f>
        <v>0</v>
      </c>
      <c r="I20" s="278">
        <f>AVERAGE(G19:I19)</f>
        <v>0</v>
      </c>
      <c r="J20" s="278">
        <f>AVERAGE(G19:J19)</f>
        <v>0</v>
      </c>
      <c r="K20" s="278">
        <f>AVERAGE(G19:K19)</f>
        <v>0</v>
      </c>
      <c r="L20" s="278">
        <f>AVERAGE(G19:L19)</f>
        <v>0</v>
      </c>
      <c r="M20" s="278">
        <f>AVERAGE(G19:M19)</f>
        <v>0</v>
      </c>
    </row>
    <row r="22" spans="1:13" ht="14.95" x14ac:dyDescent="0.25">
      <c r="G22" s="278">
        <f>C12*1.03</f>
        <v>0</v>
      </c>
      <c r="H22" s="278">
        <f t="shared" ref="H22:M22" si="5">G22*1.03</f>
        <v>0</v>
      </c>
      <c r="I22" s="278">
        <f t="shared" si="5"/>
        <v>0</v>
      </c>
      <c r="J22" s="278">
        <f t="shared" si="5"/>
        <v>0</v>
      </c>
      <c r="K22" s="278">
        <f t="shared" si="5"/>
        <v>0</v>
      </c>
      <c r="L22" s="278">
        <f t="shared" si="5"/>
        <v>0</v>
      </c>
      <c r="M22" s="278">
        <f t="shared" si="5"/>
        <v>0</v>
      </c>
    </row>
    <row r="23" spans="1:13" ht="14.95" x14ac:dyDescent="0.25">
      <c r="G23" s="278">
        <f>G22</f>
        <v>0</v>
      </c>
      <c r="H23" s="286">
        <f>AVERAGE(G22:H22)</f>
        <v>0</v>
      </c>
      <c r="I23" s="278">
        <f>AVERAGE(G22:I22)</f>
        <v>0</v>
      </c>
      <c r="J23" s="278">
        <f>AVERAGE(G22:J22)</f>
        <v>0</v>
      </c>
      <c r="K23" s="278">
        <f>AVERAGE(G22:K22)</f>
        <v>0</v>
      </c>
      <c r="L23" s="278">
        <f>AVERAGE(G22:L22)</f>
        <v>0</v>
      </c>
      <c r="M23" s="278">
        <f>AVERAGE(G22:M22)</f>
        <v>0</v>
      </c>
    </row>
    <row r="25" spans="1:13" ht="14.95" x14ac:dyDescent="0.25">
      <c r="G25" s="278">
        <f>C13*1.03</f>
        <v>0</v>
      </c>
      <c r="H25" s="278">
        <f t="shared" ref="H25:M25" si="6">G25*1.03</f>
        <v>0</v>
      </c>
      <c r="I25" s="278">
        <f t="shared" si="6"/>
        <v>0</v>
      </c>
      <c r="J25" s="278">
        <f t="shared" si="6"/>
        <v>0</v>
      </c>
      <c r="K25" s="278">
        <f t="shared" si="6"/>
        <v>0</v>
      </c>
      <c r="L25" s="278">
        <f t="shared" si="6"/>
        <v>0</v>
      </c>
      <c r="M25" s="278">
        <f t="shared" si="6"/>
        <v>0</v>
      </c>
    </row>
    <row r="26" spans="1:13" ht="14.95" x14ac:dyDescent="0.25">
      <c r="G26" s="278">
        <f>G25</f>
        <v>0</v>
      </c>
      <c r="H26" s="286">
        <f>AVERAGE(G25:H25)</f>
        <v>0</v>
      </c>
      <c r="I26" s="278">
        <f>AVERAGE(G25:I25)</f>
        <v>0</v>
      </c>
      <c r="J26" s="278">
        <f>AVERAGE(G25:J25)</f>
        <v>0</v>
      </c>
      <c r="K26" s="278">
        <f>AVERAGE(G25:K25)</f>
        <v>0</v>
      </c>
      <c r="L26" s="278">
        <f>AVERAGE(G25:L25)</f>
        <v>0</v>
      </c>
      <c r="M26" s="278">
        <f>AVERAGE(G25:M25)</f>
        <v>0</v>
      </c>
    </row>
    <row r="28" spans="1:13" ht="14.95" x14ac:dyDescent="0.25">
      <c r="G28" s="278">
        <f>C14*1.03</f>
        <v>0</v>
      </c>
      <c r="H28" s="278">
        <f t="shared" ref="H28:M28" si="7">G28*1.03</f>
        <v>0</v>
      </c>
      <c r="I28" s="278">
        <f t="shared" si="7"/>
        <v>0</v>
      </c>
      <c r="J28" s="278">
        <f t="shared" si="7"/>
        <v>0</v>
      </c>
      <c r="K28" s="278">
        <f t="shared" si="7"/>
        <v>0</v>
      </c>
      <c r="L28" s="278">
        <f t="shared" si="7"/>
        <v>0</v>
      </c>
      <c r="M28" s="278">
        <f t="shared" si="7"/>
        <v>0</v>
      </c>
    </row>
    <row r="29" spans="1:13" ht="14.95" x14ac:dyDescent="0.25">
      <c r="G29" s="278">
        <f>G28</f>
        <v>0</v>
      </c>
      <c r="H29" s="286">
        <f>AVERAGE(G28:H28)</f>
        <v>0</v>
      </c>
      <c r="I29" s="278">
        <f>AVERAGE(G28:I28)</f>
        <v>0</v>
      </c>
      <c r="J29" s="278">
        <f>AVERAGE(G28:J28)</f>
        <v>0</v>
      </c>
      <c r="K29" s="278">
        <f>AVERAGE(G28:K28)</f>
        <v>0</v>
      </c>
      <c r="L29" s="278">
        <f>AVERAGE(G28:L28)</f>
        <v>0</v>
      </c>
      <c r="M29" s="278">
        <f>AVERAGE(G28:M28)</f>
        <v>0</v>
      </c>
    </row>
  </sheetData>
  <dataValidations count="1">
    <dataValidation type="list" allowBlank="1" showInputMessage="1" showErrorMessage="1" sqref="D7:D14" xr:uid="{5492B97C-0820-4782-B63E-932889F0E36B}">
      <formula1>$N$6:$N$13</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X46"/>
  <sheetViews>
    <sheetView zoomScale="90" zoomScaleNormal="90" workbookViewId="0">
      <selection activeCell="D39" sqref="D39"/>
    </sheetView>
  </sheetViews>
  <sheetFormatPr defaultColWidth="9.125" defaultRowHeight="14.3" x14ac:dyDescent="0.25"/>
  <cols>
    <col min="1" max="1" width="39.25" style="14" customWidth="1"/>
    <col min="2" max="2" width="6" style="14" customWidth="1"/>
    <col min="3" max="3" width="14.375" style="14" customWidth="1"/>
    <col min="4" max="4" width="7.75" style="14" customWidth="1"/>
    <col min="5" max="5" width="10.375" style="14" customWidth="1"/>
    <col min="6" max="6" width="9.75" style="14" customWidth="1"/>
    <col min="7" max="7" width="6.875" style="14" customWidth="1"/>
    <col min="8" max="8" width="11.125" style="14" customWidth="1"/>
    <col min="9" max="9" width="6.875" style="14" customWidth="1"/>
    <col min="10" max="10" width="10.375" style="14" customWidth="1"/>
    <col min="11" max="11" width="6.875" style="14" customWidth="1"/>
    <col min="12" max="12" width="10.125" style="14" customWidth="1"/>
    <col min="13" max="13" width="6.875" style="14" customWidth="1"/>
    <col min="14" max="14" width="10.125" style="14" customWidth="1"/>
    <col min="15" max="15" width="6.875" style="14" customWidth="1"/>
    <col min="16" max="16" width="11.875" style="14" customWidth="1"/>
    <col min="17" max="17" width="15.125" style="14" customWidth="1"/>
    <col min="18" max="18" width="60.375" style="14" customWidth="1"/>
    <col min="19" max="16384" width="9.125" style="14"/>
  </cols>
  <sheetData>
    <row r="1" spans="1:128" ht="15.8" x14ac:dyDescent="0.25">
      <c r="A1" s="37" t="s">
        <v>72</v>
      </c>
      <c r="B1" s="38"/>
      <c r="C1" s="39"/>
      <c r="D1" s="39"/>
      <c r="E1" s="39"/>
      <c r="F1" s="39"/>
      <c r="G1" s="39"/>
      <c r="H1" s="39"/>
      <c r="I1" s="39"/>
      <c r="J1" s="39"/>
      <c r="K1" s="39"/>
      <c r="L1" s="39"/>
      <c r="M1" s="39"/>
      <c r="N1" s="39"/>
      <c r="O1" s="39"/>
      <c r="P1" s="39"/>
      <c r="Q1" s="39"/>
      <c r="R1" s="39"/>
    </row>
    <row r="2" spans="1:128" ht="9.6999999999999993" customHeight="1" x14ac:dyDescent="0.25">
      <c r="A2" s="40"/>
      <c r="B2" s="41"/>
      <c r="C2" s="42"/>
      <c r="D2" s="42"/>
      <c r="E2" s="42"/>
      <c r="F2" s="42"/>
      <c r="G2" s="42"/>
      <c r="H2" s="42"/>
      <c r="I2" s="42"/>
      <c r="J2" s="42"/>
      <c r="K2" s="42"/>
      <c r="L2" s="42"/>
      <c r="M2" s="42"/>
      <c r="N2" s="42"/>
      <c r="O2" s="42"/>
      <c r="P2" s="42"/>
      <c r="Q2" s="42"/>
      <c r="R2" s="42"/>
    </row>
    <row r="3" spans="1:128" ht="15.8" customHeight="1" x14ac:dyDescent="0.25">
      <c r="A3" s="34" t="s">
        <v>23</v>
      </c>
      <c r="B3" s="29"/>
      <c r="C3" s="29"/>
      <c r="D3" s="29"/>
      <c r="E3" s="29"/>
      <c r="F3" s="30"/>
      <c r="G3" s="368" t="s">
        <v>0</v>
      </c>
      <c r="H3" s="369"/>
      <c r="I3" s="368" t="s">
        <v>1</v>
      </c>
      <c r="J3" s="369"/>
      <c r="K3" s="368" t="s">
        <v>2</v>
      </c>
      <c r="L3" s="369"/>
      <c r="M3" s="368" t="s">
        <v>3</v>
      </c>
      <c r="N3" s="369"/>
      <c r="O3" s="368" t="s">
        <v>4</v>
      </c>
      <c r="P3" s="369"/>
      <c r="Q3" s="370" t="s">
        <v>5</v>
      </c>
      <c r="R3" s="361" t="s">
        <v>6</v>
      </c>
    </row>
    <row r="4" spans="1:128" ht="20.25" customHeight="1" x14ac:dyDescent="0.25">
      <c r="A4" s="356" t="s">
        <v>70</v>
      </c>
      <c r="B4" s="358" t="s">
        <v>36</v>
      </c>
      <c r="C4" s="358" t="s">
        <v>188</v>
      </c>
      <c r="D4" s="368" t="s">
        <v>19</v>
      </c>
      <c r="E4" s="369"/>
      <c r="F4" s="358" t="s">
        <v>7</v>
      </c>
      <c r="G4" s="358" t="s">
        <v>8</v>
      </c>
      <c r="H4" s="358" t="s">
        <v>40</v>
      </c>
      <c r="I4" s="358" t="s">
        <v>8</v>
      </c>
      <c r="J4" s="358" t="s">
        <v>54</v>
      </c>
      <c r="K4" s="358" t="s">
        <v>8</v>
      </c>
      <c r="L4" s="358" t="s">
        <v>55</v>
      </c>
      <c r="M4" s="358" t="s">
        <v>8</v>
      </c>
      <c r="N4" s="358" t="s">
        <v>56</v>
      </c>
      <c r="O4" s="358" t="s">
        <v>8</v>
      </c>
      <c r="P4" s="358" t="s">
        <v>57</v>
      </c>
      <c r="Q4" s="371"/>
      <c r="R4" s="361"/>
    </row>
    <row r="5" spans="1:128" ht="20.25" customHeight="1" x14ac:dyDescent="0.25">
      <c r="A5" s="357"/>
      <c r="B5" s="355"/>
      <c r="C5" s="355"/>
      <c r="D5" s="15" t="s">
        <v>20</v>
      </c>
      <c r="E5" s="16" t="s">
        <v>21</v>
      </c>
      <c r="F5" s="355"/>
      <c r="G5" s="355"/>
      <c r="H5" s="355"/>
      <c r="I5" s="355"/>
      <c r="J5" s="355"/>
      <c r="K5" s="355"/>
      <c r="L5" s="355"/>
      <c r="M5" s="355"/>
      <c r="N5" s="355"/>
      <c r="O5" s="355"/>
      <c r="P5" s="355"/>
      <c r="Q5" s="372"/>
      <c r="R5" s="361"/>
    </row>
    <row r="6" spans="1:128" ht="14.95" x14ac:dyDescent="0.25">
      <c r="A6" s="1" t="s">
        <v>143</v>
      </c>
      <c r="B6" s="80"/>
      <c r="C6" s="17">
        <v>212100</v>
      </c>
      <c r="D6" s="290">
        <v>0</v>
      </c>
      <c r="E6" s="18">
        <f>C6*$D$6</f>
        <v>0</v>
      </c>
      <c r="F6" s="43" t="str">
        <f t="shared" ref="F6:F12" si="0">IFERROR((12*(G6+I6+K6+M6+O6) / ((G6&lt;&gt;0)+(I6&lt;&gt;0)+(K6&lt;&gt;0)+(M6&lt;&gt;0)+(O6&lt;&gt;0))),"-")</f>
        <v>-</v>
      </c>
      <c r="G6" s="8">
        <v>0</v>
      </c>
      <c r="H6" s="2">
        <f>ROUND(($C6+$E6)*G6,0)</f>
        <v>0</v>
      </c>
      <c r="I6" s="8">
        <v>0</v>
      </c>
      <c r="J6" s="2">
        <f>ROUND(($C6+$E6)*I6,0)</f>
        <v>0</v>
      </c>
      <c r="K6" s="8">
        <v>0</v>
      </c>
      <c r="L6" s="2">
        <f>ROUND(($C6+$E6)*K6,0)</f>
        <v>0</v>
      </c>
      <c r="M6" s="8">
        <v>0</v>
      </c>
      <c r="N6" s="2">
        <f>ROUND(($C6+$E6)*M6,0)</f>
        <v>0</v>
      </c>
      <c r="O6" s="8">
        <v>0</v>
      </c>
      <c r="P6" s="2">
        <f>ROUND(($C6+$E6)*O6,0)</f>
        <v>0</v>
      </c>
      <c r="Q6" s="3">
        <f t="shared" ref="Q6:Q12" si="1">SUM(H6+J6+L6+N6+P6)</f>
        <v>0</v>
      </c>
      <c r="R6" s="69"/>
    </row>
    <row r="7" spans="1:128" ht="14.95" x14ac:dyDescent="0.25">
      <c r="A7" s="1"/>
      <c r="B7" s="31"/>
      <c r="C7" s="17"/>
      <c r="D7" s="290">
        <v>0</v>
      </c>
      <c r="E7" s="18">
        <f t="shared" ref="E7:E12" si="2">C7*$D7</f>
        <v>0</v>
      </c>
      <c r="F7" s="43" t="str">
        <f t="shared" si="0"/>
        <v>-</v>
      </c>
      <c r="G7" s="8">
        <v>0</v>
      </c>
      <c r="H7" s="2">
        <f t="shared" ref="H7:J12" si="3">ROUND(($C7+$E7)*G7,0)</f>
        <v>0</v>
      </c>
      <c r="I7" s="8">
        <v>0</v>
      </c>
      <c r="J7" s="2">
        <f t="shared" si="3"/>
        <v>0</v>
      </c>
      <c r="K7" s="8">
        <v>0</v>
      </c>
      <c r="L7" s="2">
        <f t="shared" ref="L7" si="4">ROUND(($C7+$E7)*K7,0)</f>
        <v>0</v>
      </c>
      <c r="M7" s="8">
        <v>0</v>
      </c>
      <c r="N7" s="2">
        <f t="shared" ref="N7" si="5">ROUND(($C7+$E7)*M7,0)</f>
        <v>0</v>
      </c>
      <c r="O7" s="8">
        <v>0</v>
      </c>
      <c r="P7" s="2">
        <f t="shared" ref="P7" si="6">ROUND(($C7+$E7)*O7,0)</f>
        <v>0</v>
      </c>
      <c r="Q7" s="3">
        <f t="shared" si="1"/>
        <v>0</v>
      </c>
      <c r="R7" s="69"/>
    </row>
    <row r="8" spans="1:128" ht="14.95" x14ac:dyDescent="0.25">
      <c r="A8" s="1"/>
      <c r="B8" s="31"/>
      <c r="C8" s="17"/>
      <c r="D8" s="290">
        <v>0</v>
      </c>
      <c r="E8" s="18">
        <f t="shared" si="2"/>
        <v>0</v>
      </c>
      <c r="F8" s="43" t="str">
        <f t="shared" si="0"/>
        <v>-</v>
      </c>
      <c r="G8" s="8">
        <v>0</v>
      </c>
      <c r="H8" s="2">
        <f t="shared" si="3"/>
        <v>0</v>
      </c>
      <c r="I8" s="8">
        <v>0</v>
      </c>
      <c r="J8" s="2">
        <f t="shared" si="3"/>
        <v>0</v>
      </c>
      <c r="K8" s="8">
        <v>0</v>
      </c>
      <c r="L8" s="2">
        <f t="shared" ref="L8" si="7">ROUND(($C8+$E8)*K8,0)</f>
        <v>0</v>
      </c>
      <c r="M8" s="8">
        <v>0</v>
      </c>
      <c r="N8" s="2">
        <f t="shared" ref="N8" si="8">ROUND(($C8+$E8)*M8,0)</f>
        <v>0</v>
      </c>
      <c r="O8" s="8">
        <v>0</v>
      </c>
      <c r="P8" s="2">
        <f t="shared" ref="P8" si="9">ROUND(($C8+$E8)*O8,0)</f>
        <v>0</v>
      </c>
      <c r="Q8" s="3">
        <f t="shared" si="1"/>
        <v>0</v>
      </c>
      <c r="R8" s="69"/>
    </row>
    <row r="9" spans="1:128" ht="14.95" x14ac:dyDescent="0.25">
      <c r="A9" s="1"/>
      <c r="B9" s="31"/>
      <c r="C9" s="17"/>
      <c r="D9" s="290">
        <v>0</v>
      </c>
      <c r="E9" s="18">
        <f t="shared" si="2"/>
        <v>0</v>
      </c>
      <c r="F9" s="43" t="str">
        <f t="shared" si="0"/>
        <v>-</v>
      </c>
      <c r="G9" s="8">
        <v>0</v>
      </c>
      <c r="H9" s="2">
        <f t="shared" si="3"/>
        <v>0</v>
      </c>
      <c r="I9" s="8">
        <v>0</v>
      </c>
      <c r="J9" s="2">
        <f t="shared" si="3"/>
        <v>0</v>
      </c>
      <c r="K9" s="8">
        <v>0</v>
      </c>
      <c r="L9" s="2">
        <f t="shared" ref="L9" si="10">ROUND(($C9+$E9)*K9,0)</f>
        <v>0</v>
      </c>
      <c r="M9" s="8">
        <v>0</v>
      </c>
      <c r="N9" s="2">
        <f t="shared" ref="N9" si="11">ROUND(($C9+$E9)*M9,0)</f>
        <v>0</v>
      </c>
      <c r="O9" s="8">
        <v>0</v>
      </c>
      <c r="P9" s="2">
        <f t="shared" ref="P9" si="12">ROUND(($C9+$E9)*O9,0)</f>
        <v>0</v>
      </c>
      <c r="Q9" s="3">
        <f t="shared" si="1"/>
        <v>0</v>
      </c>
      <c r="R9" s="69"/>
    </row>
    <row r="10" spans="1:128" ht="14.95" x14ac:dyDescent="0.25">
      <c r="A10" s="1"/>
      <c r="B10" s="31"/>
      <c r="C10" s="17"/>
      <c r="D10" s="290">
        <v>0</v>
      </c>
      <c r="E10" s="18">
        <f t="shared" si="2"/>
        <v>0</v>
      </c>
      <c r="F10" s="43" t="str">
        <f t="shared" si="0"/>
        <v>-</v>
      </c>
      <c r="G10" s="8">
        <v>0</v>
      </c>
      <c r="H10" s="2">
        <f t="shared" si="3"/>
        <v>0</v>
      </c>
      <c r="I10" s="8">
        <v>0</v>
      </c>
      <c r="J10" s="2">
        <f t="shared" si="3"/>
        <v>0</v>
      </c>
      <c r="K10" s="8">
        <v>0</v>
      </c>
      <c r="L10" s="2">
        <f t="shared" ref="L10" si="13">ROUND(($C10+$E10)*K10,0)</f>
        <v>0</v>
      </c>
      <c r="M10" s="8">
        <v>0</v>
      </c>
      <c r="N10" s="2">
        <f t="shared" ref="N10" si="14">ROUND(($C10+$E10)*M10,0)</f>
        <v>0</v>
      </c>
      <c r="O10" s="8">
        <v>0</v>
      </c>
      <c r="P10" s="2">
        <f t="shared" ref="P10" si="15">ROUND(($C10+$E10)*O10,0)</f>
        <v>0</v>
      </c>
      <c r="Q10" s="3">
        <f t="shared" si="1"/>
        <v>0</v>
      </c>
      <c r="R10" s="69"/>
    </row>
    <row r="11" spans="1:128" ht="14.95" x14ac:dyDescent="0.25">
      <c r="A11" s="1"/>
      <c r="B11" s="31"/>
      <c r="C11" s="17"/>
      <c r="D11" s="290">
        <v>0</v>
      </c>
      <c r="E11" s="18">
        <f t="shared" si="2"/>
        <v>0</v>
      </c>
      <c r="F11" s="43" t="str">
        <f t="shared" si="0"/>
        <v>-</v>
      </c>
      <c r="G11" s="8">
        <v>0</v>
      </c>
      <c r="H11" s="2">
        <f t="shared" si="3"/>
        <v>0</v>
      </c>
      <c r="I11" s="8">
        <v>0</v>
      </c>
      <c r="J11" s="2">
        <f t="shared" si="3"/>
        <v>0</v>
      </c>
      <c r="K11" s="8">
        <v>0</v>
      </c>
      <c r="L11" s="2">
        <f t="shared" ref="L11" si="16">ROUND(($C11+$E11)*K11,0)</f>
        <v>0</v>
      </c>
      <c r="M11" s="8">
        <v>0</v>
      </c>
      <c r="N11" s="2">
        <f t="shared" ref="N11" si="17">ROUND(($C11+$E11)*M11,0)</f>
        <v>0</v>
      </c>
      <c r="O11" s="8">
        <v>0</v>
      </c>
      <c r="P11" s="2">
        <f t="shared" ref="P11" si="18">ROUND(($C11+$E11)*O11,0)</f>
        <v>0</v>
      </c>
      <c r="Q11" s="3">
        <f t="shared" si="1"/>
        <v>0</v>
      </c>
      <c r="R11" s="69"/>
    </row>
    <row r="12" spans="1:128" ht="15.8" thickBot="1" x14ac:dyDescent="0.3">
      <c r="A12" s="1"/>
      <c r="B12" s="31"/>
      <c r="C12" s="17"/>
      <c r="D12" s="291">
        <v>0</v>
      </c>
      <c r="E12" s="18">
        <f t="shared" si="2"/>
        <v>0</v>
      </c>
      <c r="F12" s="43" t="str">
        <f t="shared" si="0"/>
        <v>-</v>
      </c>
      <c r="G12" s="8">
        <v>0</v>
      </c>
      <c r="H12" s="2">
        <f t="shared" si="3"/>
        <v>0</v>
      </c>
      <c r="I12" s="8">
        <v>0</v>
      </c>
      <c r="J12" s="2">
        <f t="shared" si="3"/>
        <v>0</v>
      </c>
      <c r="K12" s="8">
        <v>0</v>
      </c>
      <c r="L12" s="2">
        <f t="shared" ref="L12" si="19">ROUND(($C12+$E12)*K12,0)</f>
        <v>0</v>
      </c>
      <c r="M12" s="8">
        <v>0</v>
      </c>
      <c r="N12" s="2">
        <f t="shared" ref="N12" si="20">ROUND(($C12+$E12)*M12,0)</f>
        <v>0</v>
      </c>
      <c r="O12" s="8">
        <v>0</v>
      </c>
      <c r="P12" s="2">
        <f t="shared" ref="P12" si="21">ROUND(($C12+$E12)*O12,0)</f>
        <v>0</v>
      </c>
      <c r="Q12" s="3">
        <f t="shared" si="1"/>
        <v>0</v>
      </c>
      <c r="R12" s="69"/>
    </row>
    <row r="13" spans="1:128" ht="15.8" thickBot="1" x14ac:dyDescent="0.3">
      <c r="A13" s="44" t="s">
        <v>18</v>
      </c>
      <c r="B13" s="45"/>
      <c r="C13" s="45"/>
      <c r="D13" s="45"/>
      <c r="E13" s="45"/>
      <c r="F13" s="46"/>
      <c r="G13" s="399">
        <f>SUM(H6:H12)</f>
        <v>0</v>
      </c>
      <c r="H13" s="400"/>
      <c r="I13" s="399">
        <f>SUM(J6:J12)</f>
        <v>0</v>
      </c>
      <c r="J13" s="400"/>
      <c r="K13" s="399">
        <f>SUM(L6:L12)</f>
        <v>0</v>
      </c>
      <c r="L13" s="400"/>
      <c r="M13" s="399">
        <f>SUM(N6:N12)</f>
        <v>0</v>
      </c>
      <c r="N13" s="400"/>
      <c r="O13" s="399">
        <f>SUM(P6:P12)</f>
        <v>0</v>
      </c>
      <c r="P13" s="400"/>
      <c r="Q13" s="47">
        <f>SUM(Q6:Q12)</f>
        <v>0</v>
      </c>
      <c r="R13" s="70" t="s">
        <v>9</v>
      </c>
    </row>
    <row r="14" spans="1:128" s="49" customFormat="1" ht="6.8" customHeight="1" thickTop="1" x14ac:dyDescent="0.25">
      <c r="A14" s="48"/>
      <c r="G14" s="50"/>
      <c r="H14" s="50"/>
      <c r="I14" s="50"/>
      <c r="J14" s="50"/>
      <c r="K14" s="50"/>
      <c r="L14" s="50"/>
      <c r="M14" s="50"/>
      <c r="N14" s="50"/>
      <c r="O14" s="50"/>
      <c r="P14" s="50"/>
      <c r="Q14" s="51"/>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row>
    <row r="15" spans="1:128" ht="15.8" x14ac:dyDescent="0.25">
      <c r="A15" s="33" t="s">
        <v>34</v>
      </c>
      <c r="B15" s="27"/>
      <c r="C15" s="27"/>
      <c r="D15" s="27"/>
      <c r="E15" s="27"/>
      <c r="F15" s="28"/>
      <c r="G15" s="373" t="s">
        <v>0</v>
      </c>
      <c r="H15" s="374"/>
      <c r="I15" s="373" t="s">
        <v>1</v>
      </c>
      <c r="J15" s="374"/>
      <c r="K15" s="373" t="s">
        <v>2</v>
      </c>
      <c r="L15" s="374"/>
      <c r="M15" s="373" t="s">
        <v>3</v>
      </c>
      <c r="N15" s="374"/>
      <c r="O15" s="373" t="s">
        <v>4</v>
      </c>
      <c r="P15" s="374"/>
      <c r="Q15" s="36" t="s">
        <v>5</v>
      </c>
      <c r="R15" s="71"/>
    </row>
    <row r="16" spans="1:128" ht="14.95" x14ac:dyDescent="0.25">
      <c r="A16" s="362"/>
      <c r="B16" s="363"/>
      <c r="C16" s="363"/>
      <c r="D16" s="363"/>
      <c r="E16" s="363"/>
      <c r="F16" s="364"/>
      <c r="G16" s="338"/>
      <c r="H16" s="339"/>
      <c r="I16" s="338"/>
      <c r="J16" s="339"/>
      <c r="K16" s="338"/>
      <c r="L16" s="339"/>
      <c r="M16" s="338"/>
      <c r="N16" s="339"/>
      <c r="O16" s="338"/>
      <c r="P16" s="339"/>
      <c r="Q16" s="12">
        <f>SUM(G16+I16+K16+M16+O16)</f>
        <v>0</v>
      </c>
      <c r="R16" s="69"/>
    </row>
    <row r="17" spans="1:128" ht="14.95" x14ac:dyDescent="0.25">
      <c r="A17" s="362"/>
      <c r="B17" s="363"/>
      <c r="C17" s="363"/>
      <c r="D17" s="363"/>
      <c r="E17" s="363"/>
      <c r="F17" s="364"/>
      <c r="G17" s="338"/>
      <c r="H17" s="339"/>
      <c r="I17" s="338"/>
      <c r="J17" s="339"/>
      <c r="K17" s="338"/>
      <c r="L17" s="339"/>
      <c r="M17" s="338"/>
      <c r="N17" s="339"/>
      <c r="O17" s="338"/>
      <c r="P17" s="339"/>
      <c r="Q17" s="12">
        <f>SUM(G17+I17+K17+M17+O17)</f>
        <v>0</v>
      </c>
      <c r="R17" s="69"/>
    </row>
    <row r="18" spans="1:128" ht="14.95" x14ac:dyDescent="0.25">
      <c r="A18" s="362"/>
      <c r="B18" s="363"/>
      <c r="C18" s="363"/>
      <c r="D18" s="363"/>
      <c r="E18" s="363"/>
      <c r="F18" s="364"/>
      <c r="G18" s="338"/>
      <c r="H18" s="339"/>
      <c r="I18" s="338"/>
      <c r="J18" s="339"/>
      <c r="K18" s="338"/>
      <c r="L18" s="339"/>
      <c r="M18" s="338"/>
      <c r="N18" s="339"/>
      <c r="O18" s="338"/>
      <c r="P18" s="339"/>
      <c r="Q18" s="12">
        <f>SUM(G18+I18+K18+M18+O18)</f>
        <v>0</v>
      </c>
      <c r="R18" s="69"/>
    </row>
    <row r="19" spans="1:128" ht="15.8" thickBot="1" x14ac:dyDescent="0.3">
      <c r="A19" s="9" t="s">
        <v>10</v>
      </c>
      <c r="B19" s="10"/>
      <c r="C19" s="10"/>
      <c r="D19" s="10"/>
      <c r="E19" s="10"/>
      <c r="F19" s="52" t="s">
        <v>17</v>
      </c>
      <c r="G19" s="375">
        <f>SUM(G16:H18)</f>
        <v>0</v>
      </c>
      <c r="H19" s="376"/>
      <c r="I19" s="375">
        <f>SUM(I16:J18)</f>
        <v>0</v>
      </c>
      <c r="J19" s="376"/>
      <c r="K19" s="375">
        <f>SUM(K16:L18)</f>
        <v>0</v>
      </c>
      <c r="L19" s="376"/>
      <c r="M19" s="375">
        <f>SUM(M16:N18)</f>
        <v>0</v>
      </c>
      <c r="N19" s="376"/>
      <c r="O19" s="375">
        <f>SUM(O16:P18)</f>
        <v>0</v>
      </c>
      <c r="P19" s="376"/>
      <c r="Q19" s="11">
        <f>SUM(Q16:Q18)</f>
        <v>0</v>
      </c>
      <c r="R19" s="71" t="s">
        <v>17</v>
      </c>
    </row>
    <row r="20" spans="1:128" s="49" customFormat="1" ht="6.8" customHeight="1" thickTop="1" x14ac:dyDescent="0.25">
      <c r="A20" s="48"/>
      <c r="G20" s="50"/>
      <c r="H20" s="50"/>
      <c r="I20" s="50"/>
      <c r="J20" s="50"/>
      <c r="K20" s="50"/>
      <c r="L20" s="50"/>
      <c r="M20" s="50"/>
      <c r="N20" s="50"/>
      <c r="O20" s="50"/>
      <c r="P20" s="50"/>
      <c r="Q20" s="51"/>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row>
    <row r="21" spans="1:128" ht="15.8" x14ac:dyDescent="0.25">
      <c r="A21" s="35" t="s">
        <v>22</v>
      </c>
      <c r="B21" s="25"/>
      <c r="C21" s="25"/>
      <c r="D21" s="25"/>
      <c r="E21" s="25"/>
      <c r="F21" s="26"/>
      <c r="G21" s="403" t="s">
        <v>0</v>
      </c>
      <c r="H21" s="404"/>
      <c r="I21" s="403" t="s">
        <v>1</v>
      </c>
      <c r="J21" s="404"/>
      <c r="K21" s="403" t="s">
        <v>2</v>
      </c>
      <c r="L21" s="404"/>
      <c r="M21" s="403" t="s">
        <v>3</v>
      </c>
      <c r="N21" s="404"/>
      <c r="O21" s="403" t="s">
        <v>4</v>
      </c>
      <c r="P21" s="404"/>
      <c r="Q21" s="87" t="s">
        <v>5</v>
      </c>
      <c r="R21" s="72"/>
    </row>
    <row r="22" spans="1:128" ht="14.95" x14ac:dyDescent="0.25">
      <c r="A22" s="362"/>
      <c r="B22" s="363"/>
      <c r="C22" s="363"/>
      <c r="D22" s="363"/>
      <c r="E22" s="363"/>
      <c r="F22" s="364"/>
      <c r="G22" s="338"/>
      <c r="H22" s="339"/>
      <c r="I22" s="338"/>
      <c r="J22" s="339"/>
      <c r="K22" s="338"/>
      <c r="L22" s="339"/>
      <c r="M22" s="338"/>
      <c r="N22" s="339"/>
      <c r="O22" s="338"/>
      <c r="P22" s="339"/>
      <c r="Q22" s="4">
        <f t="shared" ref="Q22:Q31" si="22">SUM(G22+I22+K22+M22+O22)</f>
        <v>0</v>
      </c>
      <c r="R22" s="69"/>
    </row>
    <row r="23" spans="1:128" ht="14.95" x14ac:dyDescent="0.25">
      <c r="A23" s="362"/>
      <c r="B23" s="363"/>
      <c r="C23" s="363"/>
      <c r="D23" s="363"/>
      <c r="E23" s="363"/>
      <c r="F23" s="364"/>
      <c r="G23" s="338"/>
      <c r="H23" s="339"/>
      <c r="I23" s="338"/>
      <c r="J23" s="339"/>
      <c r="K23" s="338"/>
      <c r="L23" s="339"/>
      <c r="M23" s="338"/>
      <c r="N23" s="339"/>
      <c r="O23" s="338"/>
      <c r="P23" s="339"/>
      <c r="Q23" s="4">
        <f t="shared" si="22"/>
        <v>0</v>
      </c>
      <c r="R23" s="69"/>
    </row>
    <row r="24" spans="1:128" ht="14.95" x14ac:dyDescent="0.25">
      <c r="A24" s="362"/>
      <c r="B24" s="363"/>
      <c r="C24" s="363"/>
      <c r="D24" s="363"/>
      <c r="E24" s="363"/>
      <c r="F24" s="364"/>
      <c r="G24" s="338"/>
      <c r="H24" s="339"/>
      <c r="I24" s="338"/>
      <c r="J24" s="339"/>
      <c r="K24" s="338"/>
      <c r="L24" s="339"/>
      <c r="M24" s="338"/>
      <c r="N24" s="339"/>
      <c r="O24" s="338"/>
      <c r="P24" s="339"/>
      <c r="Q24" s="4">
        <f t="shared" si="22"/>
        <v>0</v>
      </c>
      <c r="R24" s="69"/>
    </row>
    <row r="25" spans="1:128" ht="14.95" x14ac:dyDescent="0.25">
      <c r="A25" s="362"/>
      <c r="B25" s="363"/>
      <c r="C25" s="363"/>
      <c r="D25" s="363"/>
      <c r="E25" s="363"/>
      <c r="F25" s="364"/>
      <c r="G25" s="338"/>
      <c r="H25" s="339"/>
      <c r="I25" s="338"/>
      <c r="J25" s="339"/>
      <c r="K25" s="338"/>
      <c r="L25" s="339"/>
      <c r="M25" s="338"/>
      <c r="N25" s="339"/>
      <c r="O25" s="338"/>
      <c r="P25" s="339"/>
      <c r="Q25" s="4">
        <f t="shared" si="22"/>
        <v>0</v>
      </c>
      <c r="R25" s="69"/>
    </row>
    <row r="26" spans="1:128" ht="14.95" x14ac:dyDescent="0.25">
      <c r="A26" s="362"/>
      <c r="B26" s="363"/>
      <c r="C26" s="363"/>
      <c r="D26" s="363"/>
      <c r="E26" s="363"/>
      <c r="F26" s="364"/>
      <c r="G26" s="338"/>
      <c r="H26" s="339"/>
      <c r="I26" s="338"/>
      <c r="J26" s="339"/>
      <c r="K26" s="338"/>
      <c r="L26" s="339"/>
      <c r="M26" s="338"/>
      <c r="N26" s="339"/>
      <c r="O26" s="338"/>
      <c r="P26" s="339"/>
      <c r="Q26" s="4">
        <f t="shared" si="22"/>
        <v>0</v>
      </c>
      <c r="R26" s="69"/>
    </row>
    <row r="27" spans="1:128" ht="14.95" x14ac:dyDescent="0.25">
      <c r="A27" s="362"/>
      <c r="B27" s="363"/>
      <c r="C27" s="363"/>
      <c r="D27" s="363"/>
      <c r="E27" s="363"/>
      <c r="F27" s="364"/>
      <c r="G27" s="338"/>
      <c r="H27" s="339"/>
      <c r="I27" s="338"/>
      <c r="J27" s="339"/>
      <c r="K27" s="338"/>
      <c r="L27" s="339"/>
      <c r="M27" s="338"/>
      <c r="N27" s="339"/>
      <c r="O27" s="338"/>
      <c r="P27" s="339"/>
      <c r="Q27" s="4">
        <f t="shared" si="22"/>
        <v>0</v>
      </c>
      <c r="R27" s="69"/>
    </row>
    <row r="28" spans="1:128" ht="14.95" x14ac:dyDescent="0.25">
      <c r="A28" s="362"/>
      <c r="B28" s="363"/>
      <c r="C28" s="363"/>
      <c r="D28" s="363"/>
      <c r="E28" s="363"/>
      <c r="F28" s="364"/>
      <c r="G28" s="338"/>
      <c r="H28" s="339"/>
      <c r="I28" s="338"/>
      <c r="J28" s="339"/>
      <c r="K28" s="338"/>
      <c r="L28" s="339"/>
      <c r="M28" s="338"/>
      <c r="N28" s="339"/>
      <c r="O28" s="338"/>
      <c r="P28" s="339"/>
      <c r="Q28" s="4">
        <f t="shared" si="22"/>
        <v>0</v>
      </c>
      <c r="R28" s="69"/>
    </row>
    <row r="29" spans="1:128" ht="14.95" x14ac:dyDescent="0.25">
      <c r="A29" s="362"/>
      <c r="B29" s="363"/>
      <c r="C29" s="363"/>
      <c r="D29" s="363"/>
      <c r="E29" s="363"/>
      <c r="F29" s="364"/>
      <c r="G29" s="338"/>
      <c r="H29" s="339"/>
      <c r="I29" s="338"/>
      <c r="J29" s="339"/>
      <c r="K29" s="338"/>
      <c r="L29" s="339"/>
      <c r="M29" s="338"/>
      <c r="N29" s="339"/>
      <c r="O29" s="338"/>
      <c r="P29" s="339"/>
      <c r="Q29" s="4">
        <f t="shared" si="22"/>
        <v>0</v>
      </c>
      <c r="R29" s="69"/>
    </row>
    <row r="30" spans="1:128" ht="14.95" x14ac:dyDescent="0.25">
      <c r="A30" s="362"/>
      <c r="B30" s="363"/>
      <c r="C30" s="363"/>
      <c r="D30" s="363"/>
      <c r="E30" s="363"/>
      <c r="F30" s="364"/>
      <c r="G30" s="338"/>
      <c r="H30" s="339"/>
      <c r="I30" s="338"/>
      <c r="J30" s="339"/>
      <c r="K30" s="338"/>
      <c r="L30" s="339"/>
      <c r="M30" s="338"/>
      <c r="N30" s="339"/>
      <c r="O30" s="338"/>
      <c r="P30" s="339"/>
      <c r="Q30" s="4">
        <f t="shared" si="22"/>
        <v>0</v>
      </c>
      <c r="R30" s="69"/>
    </row>
    <row r="31" spans="1:128" ht="14.95" x14ac:dyDescent="0.25">
      <c r="A31" s="362"/>
      <c r="B31" s="363"/>
      <c r="C31" s="363"/>
      <c r="D31" s="363"/>
      <c r="E31" s="363"/>
      <c r="F31" s="364"/>
      <c r="G31" s="338"/>
      <c r="H31" s="339"/>
      <c r="I31" s="338"/>
      <c r="J31" s="339"/>
      <c r="K31" s="338"/>
      <c r="L31" s="339"/>
      <c r="M31" s="338"/>
      <c r="N31" s="339"/>
      <c r="O31" s="338"/>
      <c r="P31" s="339"/>
      <c r="Q31" s="4">
        <f t="shared" si="22"/>
        <v>0</v>
      </c>
      <c r="R31" s="69"/>
    </row>
    <row r="32" spans="1:128" ht="15.8" thickBot="1" x14ac:dyDescent="0.3">
      <c r="A32" s="5" t="s">
        <v>10</v>
      </c>
      <c r="B32" s="6"/>
      <c r="C32" s="6"/>
      <c r="D32" s="6"/>
      <c r="E32" s="6"/>
      <c r="F32" s="53" t="s">
        <v>11</v>
      </c>
      <c r="G32" s="386">
        <f>SUM(G22:H31)</f>
        <v>0</v>
      </c>
      <c r="H32" s="387"/>
      <c r="I32" s="386">
        <f>SUM(I22:J31)</f>
        <v>0</v>
      </c>
      <c r="J32" s="387"/>
      <c r="K32" s="386">
        <f>SUM(K22:L31)</f>
        <v>0</v>
      </c>
      <c r="L32" s="387"/>
      <c r="M32" s="386">
        <f>SUM(M22:N31)</f>
        <v>0</v>
      </c>
      <c r="N32" s="387"/>
      <c r="O32" s="386">
        <f t="shared" ref="O32" si="23">SUM(O22:P31)</f>
        <v>0</v>
      </c>
      <c r="P32" s="387"/>
      <c r="Q32" s="7">
        <f>SUM(Q22:Q31)</f>
        <v>0</v>
      </c>
      <c r="R32" s="72" t="s">
        <v>12</v>
      </c>
    </row>
    <row r="33" spans="1:128" s="49" customFormat="1" ht="6.8" customHeight="1" thickTop="1" x14ac:dyDescent="0.25">
      <c r="A33" s="48"/>
      <c r="G33" s="50"/>
      <c r="H33" s="50"/>
      <c r="I33" s="50"/>
      <c r="J33" s="50"/>
      <c r="K33" s="50"/>
      <c r="L33" s="50"/>
      <c r="M33" s="50"/>
      <c r="N33" s="50"/>
      <c r="O33" s="50"/>
      <c r="P33" s="50"/>
      <c r="Q33" s="51"/>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c r="CT33" s="42"/>
      <c r="CU33" s="42"/>
      <c r="CV33" s="42"/>
      <c r="CW33" s="42"/>
      <c r="CX33" s="42"/>
      <c r="CY33" s="42"/>
      <c r="CZ33" s="42"/>
      <c r="DA33" s="42"/>
      <c r="DB33" s="42"/>
      <c r="DC33" s="42"/>
      <c r="DD33" s="42"/>
      <c r="DE33" s="42"/>
      <c r="DF33" s="42"/>
      <c r="DG33" s="42"/>
      <c r="DH33" s="42"/>
      <c r="DI33" s="42"/>
      <c r="DJ33" s="42"/>
      <c r="DK33" s="42"/>
      <c r="DL33" s="42"/>
      <c r="DM33" s="42"/>
      <c r="DN33" s="42"/>
      <c r="DO33" s="42"/>
      <c r="DP33" s="42"/>
      <c r="DQ33" s="42"/>
      <c r="DR33" s="42"/>
      <c r="DS33" s="42"/>
      <c r="DT33" s="42"/>
      <c r="DU33" s="42"/>
      <c r="DV33" s="42"/>
      <c r="DW33" s="42"/>
      <c r="DX33" s="42"/>
    </row>
    <row r="34" spans="1:128" ht="22.6" customHeight="1" x14ac:dyDescent="0.25">
      <c r="A34" s="377" t="s">
        <v>14</v>
      </c>
      <c r="B34" s="378"/>
      <c r="C34" s="378"/>
      <c r="D34" s="378"/>
      <c r="E34" s="378"/>
      <c r="F34" s="379"/>
      <c r="G34" s="352" t="s">
        <v>0</v>
      </c>
      <c r="H34" s="353"/>
      <c r="I34" s="352" t="s">
        <v>1</v>
      </c>
      <c r="J34" s="353"/>
      <c r="K34" s="352" t="s">
        <v>2</v>
      </c>
      <c r="L34" s="353"/>
      <c r="M34" s="352" t="s">
        <v>3</v>
      </c>
      <c r="N34" s="353"/>
      <c r="O34" s="352" t="s">
        <v>4</v>
      </c>
      <c r="P34" s="353"/>
      <c r="Q34" s="85" t="s">
        <v>5</v>
      </c>
      <c r="R34" s="32"/>
    </row>
    <row r="35" spans="1:128" ht="14.95" x14ac:dyDescent="0.25">
      <c r="A35" s="340" t="s">
        <v>59</v>
      </c>
      <c r="B35" s="341"/>
      <c r="C35" s="341"/>
      <c r="D35" s="341"/>
      <c r="E35" s="341"/>
      <c r="F35" s="342"/>
      <c r="G35" s="395">
        <f>G32+G13+G19</f>
        <v>0</v>
      </c>
      <c r="H35" s="396"/>
      <c r="I35" s="395">
        <f>I32+I13+I19</f>
        <v>0</v>
      </c>
      <c r="J35" s="396"/>
      <c r="K35" s="395">
        <f>K32+K13+K19</f>
        <v>0</v>
      </c>
      <c r="L35" s="396"/>
      <c r="M35" s="395">
        <f>M32+M13+M19</f>
        <v>0</v>
      </c>
      <c r="N35" s="396"/>
      <c r="O35" s="395">
        <f>O32+O13+O19</f>
        <v>0</v>
      </c>
      <c r="P35" s="396"/>
      <c r="Q35" s="58">
        <f>SUM(G35+I35+K35+M35+O35)</f>
        <v>0</v>
      </c>
      <c r="R35" s="32"/>
    </row>
    <row r="36" spans="1:128" ht="15.8" thickBot="1" x14ac:dyDescent="0.3">
      <c r="A36" s="340" t="s">
        <v>60</v>
      </c>
      <c r="B36" s="341"/>
      <c r="C36" s="341"/>
      <c r="D36" s="341"/>
      <c r="E36" s="341"/>
      <c r="F36" s="342"/>
      <c r="G36" s="343">
        <f>G35-G19</f>
        <v>0</v>
      </c>
      <c r="H36" s="344"/>
      <c r="I36" s="343">
        <f>I35-I19</f>
        <v>0</v>
      </c>
      <c r="J36" s="344"/>
      <c r="K36" s="343">
        <f>K35-K19</f>
        <v>0</v>
      </c>
      <c r="L36" s="344"/>
      <c r="M36" s="343">
        <f>M35-M19</f>
        <v>0</v>
      </c>
      <c r="N36" s="344"/>
      <c r="O36" s="343">
        <f>O35-O19</f>
        <v>0</v>
      </c>
      <c r="P36" s="344"/>
      <c r="Q36" s="58">
        <f>SUM(G36+I36+K36+M36+O36)</f>
        <v>0</v>
      </c>
      <c r="R36" s="75" t="s">
        <v>71</v>
      </c>
    </row>
    <row r="37" spans="1:128" s="67" customFormat="1" ht="15.8" thickBot="1" x14ac:dyDescent="0.3">
      <c r="A37" s="61"/>
      <c r="B37" s="62"/>
      <c r="C37" s="62" t="s">
        <v>61</v>
      </c>
      <c r="D37" s="63">
        <v>0</v>
      </c>
      <c r="E37" s="64"/>
      <c r="F37" s="65" t="s">
        <v>13</v>
      </c>
      <c r="G37" s="343">
        <f>ROUND((G36*$D$37),0)</f>
        <v>0</v>
      </c>
      <c r="H37" s="344"/>
      <c r="I37" s="343">
        <f>ROUND((I36*$D$37),0)</f>
        <v>0</v>
      </c>
      <c r="J37" s="344"/>
      <c r="K37" s="343">
        <f>ROUND((K36*$D$37),0)</f>
        <v>0</v>
      </c>
      <c r="L37" s="344"/>
      <c r="M37" s="343">
        <f>ROUND((M36*$D$37),0)</f>
        <v>0</v>
      </c>
      <c r="N37" s="344"/>
      <c r="O37" s="343">
        <f>ROUND((O36*$D$37),0)</f>
        <v>0</v>
      </c>
      <c r="P37" s="344"/>
      <c r="Q37" s="66">
        <f>SUM(G37+I37+K37+M37+O37)</f>
        <v>0</v>
      </c>
      <c r="R37" s="75"/>
    </row>
    <row r="39" spans="1:128" s="79" customFormat="1" ht="21.75" customHeight="1" thickBot="1" x14ac:dyDescent="0.3">
      <c r="A39" s="76"/>
      <c r="B39" s="76"/>
      <c r="C39" s="76"/>
      <c r="D39" s="76"/>
      <c r="E39" s="76"/>
      <c r="F39" s="77" t="s">
        <v>33</v>
      </c>
      <c r="G39" s="388">
        <f>G35+G37</f>
        <v>0</v>
      </c>
      <c r="H39" s="389"/>
      <c r="I39" s="388">
        <f t="shared" ref="I39" si="24">I35+I37</f>
        <v>0</v>
      </c>
      <c r="J39" s="389"/>
      <c r="K39" s="388">
        <f t="shared" ref="K39" si="25">K35+K37</f>
        <v>0</v>
      </c>
      <c r="L39" s="389"/>
      <c r="M39" s="388">
        <f t="shared" ref="M39" si="26">M35+M37</f>
        <v>0</v>
      </c>
      <c r="N39" s="389"/>
      <c r="O39" s="388">
        <f t="shared" ref="O39" si="27">O35+O37</f>
        <v>0</v>
      </c>
      <c r="P39" s="389"/>
      <c r="Q39" s="78">
        <f>G39+I39+K39+M39+O39</f>
        <v>0</v>
      </c>
      <c r="R39" s="251"/>
    </row>
    <row r="40" spans="1:128" ht="14.95" thickTop="1" x14ac:dyDescent="0.25">
      <c r="A40" s="21"/>
      <c r="B40" s="21"/>
      <c r="C40" s="21"/>
      <c r="D40" s="21"/>
      <c r="E40" s="21"/>
      <c r="F40" s="22"/>
      <c r="G40" s="23"/>
      <c r="H40" s="23"/>
      <c r="I40" s="23"/>
      <c r="J40" s="23"/>
      <c r="K40" s="23"/>
      <c r="L40" s="23"/>
      <c r="M40" s="23"/>
      <c r="N40" s="23"/>
      <c r="O40" s="23"/>
      <c r="P40" s="23"/>
      <c r="R40" s="24"/>
    </row>
    <row r="41" spans="1:128" ht="16.3" x14ac:dyDescent="0.25">
      <c r="A41" s="88"/>
      <c r="B41" s="68"/>
    </row>
    <row r="42" spans="1:128" x14ac:dyDescent="0.25">
      <c r="A42" s="68"/>
      <c r="B42" s="68"/>
    </row>
    <row r="43" spans="1:128" ht="16.3" x14ac:dyDescent="0.25">
      <c r="A43" s="88" t="s">
        <v>15</v>
      </c>
    </row>
    <row r="44" spans="1:128" x14ac:dyDescent="0.25">
      <c r="A44" s="68" t="s">
        <v>37</v>
      </c>
    </row>
    <row r="45" spans="1:128" x14ac:dyDescent="0.25">
      <c r="A45" s="14" t="s">
        <v>183</v>
      </c>
    </row>
    <row r="46" spans="1:128" x14ac:dyDescent="0.25">
      <c r="A46" s="231"/>
      <c r="B46" s="231"/>
      <c r="C46" s="231"/>
      <c r="D46" s="231"/>
    </row>
  </sheetData>
  <mergeCells count="153">
    <mergeCell ref="G39:H39"/>
    <mergeCell ref="I39:J39"/>
    <mergeCell ref="K39:L39"/>
    <mergeCell ref="M39:N39"/>
    <mergeCell ref="O39:P39"/>
    <mergeCell ref="O36:P36"/>
    <mergeCell ref="G37:H37"/>
    <mergeCell ref="I37:J37"/>
    <mergeCell ref="K37:L37"/>
    <mergeCell ref="M37:N37"/>
    <mergeCell ref="O37:P37"/>
    <mergeCell ref="A36:F36"/>
    <mergeCell ref="G36:H36"/>
    <mergeCell ref="I36:J36"/>
    <mergeCell ref="K36:L36"/>
    <mergeCell ref="M36:N36"/>
    <mergeCell ref="A35:F35"/>
    <mergeCell ref="G35:H35"/>
    <mergeCell ref="I35:J35"/>
    <mergeCell ref="K35:L35"/>
    <mergeCell ref="M35:N35"/>
    <mergeCell ref="O35:P35"/>
    <mergeCell ref="A34:F34"/>
    <mergeCell ref="G34:H34"/>
    <mergeCell ref="I34:J34"/>
    <mergeCell ref="K34:L34"/>
    <mergeCell ref="M34:N34"/>
    <mergeCell ref="O34:P34"/>
    <mergeCell ref="G32:H32"/>
    <mergeCell ref="I32:J32"/>
    <mergeCell ref="K32:L32"/>
    <mergeCell ref="M32:N32"/>
    <mergeCell ref="O32:P32"/>
    <mergeCell ref="A31:F31"/>
    <mergeCell ref="G31:H31"/>
    <mergeCell ref="I31:J31"/>
    <mergeCell ref="K31:L31"/>
    <mergeCell ref="M31:N31"/>
    <mergeCell ref="O31:P31"/>
    <mergeCell ref="A30:F30"/>
    <mergeCell ref="G30:H30"/>
    <mergeCell ref="I30:J30"/>
    <mergeCell ref="K30:L30"/>
    <mergeCell ref="M30:N30"/>
    <mergeCell ref="O30:P30"/>
    <mergeCell ref="A29:F29"/>
    <mergeCell ref="G29:H29"/>
    <mergeCell ref="I29:J29"/>
    <mergeCell ref="K29:L29"/>
    <mergeCell ref="M29:N29"/>
    <mergeCell ref="O29:P29"/>
    <mergeCell ref="A28:F28"/>
    <mergeCell ref="G28:H28"/>
    <mergeCell ref="I28:J28"/>
    <mergeCell ref="K28:L28"/>
    <mergeCell ref="M28:N28"/>
    <mergeCell ref="O28:P28"/>
    <mergeCell ref="A27:F27"/>
    <mergeCell ref="G27:H27"/>
    <mergeCell ref="I27:J27"/>
    <mergeCell ref="K27:L27"/>
    <mergeCell ref="M27:N27"/>
    <mergeCell ref="O27:P27"/>
    <mergeCell ref="A26:F26"/>
    <mergeCell ref="G26:H26"/>
    <mergeCell ref="I26:J26"/>
    <mergeCell ref="K26:L26"/>
    <mergeCell ref="M26:N26"/>
    <mergeCell ref="O26:P26"/>
    <mergeCell ref="A25:F25"/>
    <mergeCell ref="G25:H25"/>
    <mergeCell ref="I25:J25"/>
    <mergeCell ref="K25:L25"/>
    <mergeCell ref="M25:N25"/>
    <mergeCell ref="O25:P25"/>
    <mergeCell ref="A24:F24"/>
    <mergeCell ref="G24:H24"/>
    <mergeCell ref="I24:J24"/>
    <mergeCell ref="K24:L24"/>
    <mergeCell ref="M24:N24"/>
    <mergeCell ref="O24:P24"/>
    <mergeCell ref="A23:F23"/>
    <mergeCell ref="G23:H23"/>
    <mergeCell ref="I23:J23"/>
    <mergeCell ref="K23:L23"/>
    <mergeCell ref="M23:N23"/>
    <mergeCell ref="O23:P23"/>
    <mergeCell ref="A22:F22"/>
    <mergeCell ref="G22:H22"/>
    <mergeCell ref="I22:J22"/>
    <mergeCell ref="K22:L22"/>
    <mergeCell ref="M22:N22"/>
    <mergeCell ref="O22:P22"/>
    <mergeCell ref="G19:H19"/>
    <mergeCell ref="I19:J19"/>
    <mergeCell ref="K19:L19"/>
    <mergeCell ref="M19:N19"/>
    <mergeCell ref="O19:P19"/>
    <mergeCell ref="G21:H21"/>
    <mergeCell ref="I21:J21"/>
    <mergeCell ref="K21:L21"/>
    <mergeCell ref="M21:N21"/>
    <mergeCell ref="O21:P21"/>
    <mergeCell ref="A18:F18"/>
    <mergeCell ref="G18:H18"/>
    <mergeCell ref="I18:J18"/>
    <mergeCell ref="K18:L18"/>
    <mergeCell ref="M18:N18"/>
    <mergeCell ref="O18:P18"/>
    <mergeCell ref="O16:P16"/>
    <mergeCell ref="A17:F17"/>
    <mergeCell ref="G17:H17"/>
    <mergeCell ref="I17:J17"/>
    <mergeCell ref="K17:L17"/>
    <mergeCell ref="M17:N17"/>
    <mergeCell ref="O17:P17"/>
    <mergeCell ref="G15:H15"/>
    <mergeCell ref="I15:J15"/>
    <mergeCell ref="K15:L15"/>
    <mergeCell ref="M15:N15"/>
    <mergeCell ref="O15:P15"/>
    <mergeCell ref="A16:F16"/>
    <mergeCell ref="G16:H16"/>
    <mergeCell ref="I16:J16"/>
    <mergeCell ref="K16:L16"/>
    <mergeCell ref="M16:N16"/>
    <mergeCell ref="G13:H13"/>
    <mergeCell ref="I13:J13"/>
    <mergeCell ref="K13:L13"/>
    <mergeCell ref="M13:N13"/>
    <mergeCell ref="O13:P13"/>
    <mergeCell ref="M4:M5"/>
    <mergeCell ref="N4:N5"/>
    <mergeCell ref="K4:K5"/>
    <mergeCell ref="L4:L5"/>
    <mergeCell ref="H4:H5"/>
    <mergeCell ref="I4:I5"/>
    <mergeCell ref="J4:J5"/>
    <mergeCell ref="R3:R5"/>
    <mergeCell ref="O4:O5"/>
    <mergeCell ref="P4:P5"/>
    <mergeCell ref="G3:H3"/>
    <mergeCell ref="I3:J3"/>
    <mergeCell ref="K3:L3"/>
    <mergeCell ref="A4:A5"/>
    <mergeCell ref="B4:B5"/>
    <mergeCell ref="C4:C5"/>
    <mergeCell ref="D4:E4"/>
    <mergeCell ref="F4:F5"/>
    <mergeCell ref="G4:G5"/>
    <mergeCell ref="M3:N3"/>
    <mergeCell ref="O3:P3"/>
    <mergeCell ref="Q3:Q5"/>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103517</xdr:colOff>
                    <xdr:row>4</xdr:row>
                    <xdr:rowOff>258792</xdr:rowOff>
                  </from>
                  <to>
                    <xdr:col>1</xdr:col>
                    <xdr:colOff>345057</xdr:colOff>
                    <xdr:row>6</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103517</xdr:colOff>
                    <xdr:row>5</xdr:row>
                    <xdr:rowOff>181155</xdr:rowOff>
                  </from>
                  <to>
                    <xdr:col>1</xdr:col>
                    <xdr:colOff>345057</xdr:colOff>
                    <xdr:row>6</xdr:row>
                    <xdr:rowOff>181155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103517</xdr:colOff>
                    <xdr:row>6</xdr:row>
                    <xdr:rowOff>181155</xdr:rowOff>
                  </from>
                  <to>
                    <xdr:col>1</xdr:col>
                    <xdr:colOff>345057</xdr:colOff>
                    <xdr:row>7</xdr:row>
                    <xdr:rowOff>181155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103517</xdr:colOff>
                    <xdr:row>9</xdr:row>
                    <xdr:rowOff>0</xdr:rowOff>
                  </from>
                  <to>
                    <xdr:col>1</xdr:col>
                    <xdr:colOff>345057</xdr:colOff>
                    <xdr:row>10</xdr:row>
                    <xdr:rowOff>8626</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xdr:col>
                    <xdr:colOff>103517</xdr:colOff>
                    <xdr:row>7</xdr:row>
                    <xdr:rowOff>181155</xdr:rowOff>
                  </from>
                  <to>
                    <xdr:col>1</xdr:col>
                    <xdr:colOff>345057</xdr:colOff>
                    <xdr:row>9</xdr:row>
                    <xdr:rowOff>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xdr:col>
                    <xdr:colOff>103517</xdr:colOff>
                    <xdr:row>10</xdr:row>
                    <xdr:rowOff>181155</xdr:rowOff>
                  </from>
                  <to>
                    <xdr:col>1</xdr:col>
                    <xdr:colOff>345057</xdr:colOff>
                    <xdr:row>11</xdr:row>
                    <xdr:rowOff>189781</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xdr:col>
                    <xdr:colOff>103517</xdr:colOff>
                    <xdr:row>9</xdr:row>
                    <xdr:rowOff>181155</xdr:rowOff>
                  </from>
                  <to>
                    <xdr:col>1</xdr:col>
                    <xdr:colOff>345057</xdr:colOff>
                    <xdr:row>11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X46"/>
  <sheetViews>
    <sheetView topLeftCell="A10" zoomScale="90" zoomScaleNormal="90" workbookViewId="0">
      <selection activeCell="A45" sqref="A45"/>
    </sheetView>
  </sheetViews>
  <sheetFormatPr defaultColWidth="9.125" defaultRowHeight="14.3" x14ac:dyDescent="0.25"/>
  <cols>
    <col min="1" max="1" width="39.25" style="14" customWidth="1"/>
    <col min="2" max="2" width="6" style="14" customWidth="1"/>
    <col min="3" max="3" width="13.625" style="14" customWidth="1"/>
    <col min="4" max="4" width="7.75" style="14" customWidth="1"/>
    <col min="5" max="5" width="10.375" style="14" customWidth="1"/>
    <col min="6" max="6" width="9.75" style="14" customWidth="1"/>
    <col min="7" max="7" width="6.875" style="14" customWidth="1"/>
    <col min="8" max="8" width="11.125" style="14" customWidth="1"/>
    <col min="9" max="9" width="6.875" style="14" customWidth="1"/>
    <col min="10" max="10" width="11.125" style="14" bestFit="1" customWidth="1"/>
    <col min="11" max="11" width="6.875" style="14" customWidth="1"/>
    <col min="12" max="12" width="10.125" style="14" customWidth="1"/>
    <col min="13" max="13" width="6.875" style="14" customWidth="1"/>
    <col min="14" max="14" width="10.125" style="14" customWidth="1"/>
    <col min="15" max="15" width="6.875" style="14" customWidth="1"/>
    <col min="16" max="16" width="10" style="14" customWidth="1"/>
    <col min="17" max="17" width="15.125" style="14" customWidth="1"/>
    <col min="18" max="18" width="60.375" style="14" customWidth="1"/>
    <col min="19" max="16384" width="9.125" style="14"/>
  </cols>
  <sheetData>
    <row r="1" spans="1:128" ht="15.8" x14ac:dyDescent="0.25">
      <c r="A1" s="37" t="s">
        <v>72</v>
      </c>
      <c r="B1" s="38"/>
      <c r="C1" s="39"/>
      <c r="D1" s="39"/>
      <c r="E1" s="39"/>
      <c r="F1" s="39"/>
      <c r="G1" s="39"/>
      <c r="H1" s="252"/>
      <c r="I1" s="39"/>
      <c r="J1" s="253"/>
      <c r="K1" s="39"/>
      <c r="L1" s="39"/>
      <c r="M1" s="39"/>
      <c r="N1" s="39"/>
      <c r="O1" s="39"/>
      <c r="P1" s="39"/>
      <c r="Q1" s="39"/>
      <c r="R1" s="39"/>
    </row>
    <row r="2" spans="1:128" ht="9.6999999999999993" customHeight="1" x14ac:dyDescent="0.25">
      <c r="A2" s="40"/>
      <c r="B2" s="41"/>
      <c r="C2" s="42"/>
      <c r="D2" s="42"/>
      <c r="E2" s="42"/>
      <c r="F2" s="42"/>
      <c r="G2" s="42"/>
      <c r="H2" s="42"/>
      <c r="I2" s="42"/>
      <c r="J2" s="42"/>
      <c r="K2" s="42"/>
      <c r="L2" s="42"/>
      <c r="M2" s="42"/>
      <c r="N2" s="42"/>
      <c r="O2" s="42"/>
      <c r="P2" s="42"/>
      <c r="Q2" s="42"/>
      <c r="R2" s="42"/>
    </row>
    <row r="3" spans="1:128" ht="15.8" customHeight="1" x14ac:dyDescent="0.25">
      <c r="A3" s="34" t="s">
        <v>23</v>
      </c>
      <c r="B3" s="29"/>
      <c r="C3" s="29"/>
      <c r="D3" s="29"/>
      <c r="E3" s="29"/>
      <c r="F3" s="30"/>
      <c r="G3" s="368" t="s">
        <v>0</v>
      </c>
      <c r="H3" s="369"/>
      <c r="I3" s="368" t="s">
        <v>1</v>
      </c>
      <c r="J3" s="369"/>
      <c r="K3" s="368" t="s">
        <v>2</v>
      </c>
      <c r="L3" s="369"/>
      <c r="M3" s="368" t="s">
        <v>3</v>
      </c>
      <c r="N3" s="369"/>
      <c r="O3" s="368" t="s">
        <v>4</v>
      </c>
      <c r="P3" s="369"/>
      <c r="Q3" s="370" t="s">
        <v>5</v>
      </c>
      <c r="R3" s="361" t="s">
        <v>6</v>
      </c>
    </row>
    <row r="4" spans="1:128" ht="20.25" customHeight="1" x14ac:dyDescent="0.25">
      <c r="A4" s="356" t="s">
        <v>70</v>
      </c>
      <c r="B4" s="358" t="s">
        <v>36</v>
      </c>
      <c r="C4" s="358" t="s">
        <v>28</v>
      </c>
      <c r="D4" s="368" t="s">
        <v>19</v>
      </c>
      <c r="E4" s="369"/>
      <c r="F4" s="358" t="s">
        <v>7</v>
      </c>
      <c r="G4" s="358" t="s">
        <v>8</v>
      </c>
      <c r="H4" s="358" t="s">
        <v>40</v>
      </c>
      <c r="I4" s="358" t="s">
        <v>8</v>
      </c>
      <c r="J4" s="358" t="s">
        <v>54</v>
      </c>
      <c r="K4" s="358" t="s">
        <v>8</v>
      </c>
      <c r="L4" s="358" t="s">
        <v>55</v>
      </c>
      <c r="M4" s="358" t="s">
        <v>8</v>
      </c>
      <c r="N4" s="358" t="s">
        <v>56</v>
      </c>
      <c r="O4" s="358" t="s">
        <v>8</v>
      </c>
      <c r="P4" s="358" t="s">
        <v>57</v>
      </c>
      <c r="Q4" s="371"/>
      <c r="R4" s="361"/>
    </row>
    <row r="5" spans="1:128" ht="20.25" customHeight="1" thickBot="1" x14ac:dyDescent="0.3">
      <c r="A5" s="357"/>
      <c r="B5" s="355"/>
      <c r="C5" s="355"/>
      <c r="D5" s="15" t="s">
        <v>20</v>
      </c>
      <c r="E5" s="16" t="s">
        <v>21</v>
      </c>
      <c r="F5" s="355"/>
      <c r="G5" s="355"/>
      <c r="H5" s="355"/>
      <c r="I5" s="355"/>
      <c r="J5" s="355"/>
      <c r="K5" s="355"/>
      <c r="L5" s="355"/>
      <c r="M5" s="355"/>
      <c r="N5" s="355"/>
      <c r="O5" s="355"/>
      <c r="P5" s="355"/>
      <c r="Q5" s="372"/>
      <c r="R5" s="361"/>
    </row>
    <row r="6" spans="1:128" ht="14.95" x14ac:dyDescent="0.25">
      <c r="A6" s="1" t="s">
        <v>143</v>
      </c>
      <c r="B6" s="80"/>
      <c r="C6" s="17">
        <v>212100</v>
      </c>
      <c r="D6" s="292">
        <v>0</v>
      </c>
      <c r="E6" s="18">
        <f>C6*$D$6</f>
        <v>0</v>
      </c>
      <c r="F6" s="43" t="str">
        <f t="shared" ref="F6:F12" si="0">IFERROR((12*(G6+I6+K6+M6+O6) / ((G6&lt;&gt;0)+(I6&lt;&gt;0)+(K6&lt;&gt;0)+(M6&lt;&gt;0)+(O6&lt;&gt;0))),"-")</f>
        <v>-</v>
      </c>
      <c r="G6" s="8">
        <v>0</v>
      </c>
      <c r="H6" s="2">
        <f>ROUND(($C6+$E6)*G6,0)</f>
        <v>0</v>
      </c>
      <c r="I6" s="8">
        <v>0</v>
      </c>
      <c r="J6" s="2">
        <f>ROUND(($C6+$E6)*I6,0)</f>
        <v>0</v>
      </c>
      <c r="K6" s="8">
        <v>0</v>
      </c>
      <c r="L6" s="2">
        <f>ROUND(($C6+$E6)*K6,0)</f>
        <v>0</v>
      </c>
      <c r="M6" s="8">
        <v>0</v>
      </c>
      <c r="N6" s="2">
        <f>ROUND(($C6+$E6)*M6,0)</f>
        <v>0</v>
      </c>
      <c r="O6" s="8">
        <v>0</v>
      </c>
      <c r="P6" s="2">
        <f>ROUND(($C6+$E6)*O6,0)</f>
        <v>0</v>
      </c>
      <c r="Q6" s="3">
        <f t="shared" ref="Q6:Q12" si="1">SUM(H6+J6+L6+N6+P6)</f>
        <v>0</v>
      </c>
      <c r="R6" s="69"/>
    </row>
    <row r="7" spans="1:128" ht="14.95" x14ac:dyDescent="0.25">
      <c r="A7" s="1"/>
      <c r="B7" s="31"/>
      <c r="C7" s="17"/>
      <c r="D7" s="290">
        <v>0</v>
      </c>
      <c r="E7" s="18">
        <f t="shared" ref="E7:E12" si="2">C7*$D7</f>
        <v>0</v>
      </c>
      <c r="F7" s="43" t="str">
        <f t="shared" si="0"/>
        <v>-</v>
      </c>
      <c r="G7" s="8">
        <v>0</v>
      </c>
      <c r="H7" s="2">
        <f t="shared" ref="H7:J8" si="3">ROUND(($C7+$E7)*G7,0)</f>
        <v>0</v>
      </c>
      <c r="I7" s="8">
        <v>0</v>
      </c>
      <c r="J7" s="2">
        <f t="shared" si="3"/>
        <v>0</v>
      </c>
      <c r="K7" s="8">
        <v>0</v>
      </c>
      <c r="L7" s="2">
        <f t="shared" ref="L7" si="4">ROUND(($C7+$E7)*K7,0)</f>
        <v>0</v>
      </c>
      <c r="M7" s="8">
        <v>0</v>
      </c>
      <c r="N7" s="2">
        <f t="shared" ref="N7" si="5">ROUND(($C7+$E7)*M7,0)</f>
        <v>0</v>
      </c>
      <c r="O7" s="8">
        <v>0</v>
      </c>
      <c r="P7" s="2">
        <f t="shared" ref="P7" si="6">ROUND(($C7+$E7)*O7,0)</f>
        <v>0</v>
      </c>
      <c r="Q7" s="3">
        <f t="shared" si="1"/>
        <v>0</v>
      </c>
      <c r="R7" s="69"/>
    </row>
    <row r="8" spans="1:128" ht="14.95" x14ac:dyDescent="0.25">
      <c r="A8" s="1"/>
      <c r="B8" s="31"/>
      <c r="C8" s="254"/>
      <c r="D8" s="290">
        <v>0</v>
      </c>
      <c r="E8" s="18">
        <f t="shared" si="2"/>
        <v>0</v>
      </c>
      <c r="F8" s="43" t="str">
        <f t="shared" si="0"/>
        <v>-</v>
      </c>
      <c r="G8" s="8">
        <v>0</v>
      </c>
      <c r="H8" s="2">
        <f t="shared" si="3"/>
        <v>0</v>
      </c>
      <c r="I8" s="8">
        <v>0</v>
      </c>
      <c r="J8" s="2">
        <f t="shared" si="3"/>
        <v>0</v>
      </c>
      <c r="K8" s="8">
        <v>0</v>
      </c>
      <c r="L8" s="2">
        <f t="shared" ref="L8" si="7">ROUND(($C8+$E8)*K8,0)</f>
        <v>0</v>
      </c>
      <c r="M8" s="8">
        <v>0</v>
      </c>
      <c r="N8" s="2">
        <f t="shared" ref="N8" si="8">ROUND(($C8+$E8)*M8,0)</f>
        <v>0</v>
      </c>
      <c r="O8" s="8">
        <v>0</v>
      </c>
      <c r="P8" s="2">
        <f t="shared" ref="P8" si="9">ROUND(($C8+$E8)*O8,0)</f>
        <v>0</v>
      </c>
      <c r="Q8" s="3">
        <f t="shared" si="1"/>
        <v>0</v>
      </c>
      <c r="R8" s="69"/>
    </row>
    <row r="9" spans="1:128" ht="14.95" x14ac:dyDescent="0.25">
      <c r="A9" s="1"/>
      <c r="B9" s="31"/>
      <c r="C9" s="17"/>
      <c r="D9" s="290">
        <v>0</v>
      </c>
      <c r="E9" s="18">
        <f t="shared" si="2"/>
        <v>0</v>
      </c>
      <c r="F9" s="43" t="str">
        <f t="shared" si="0"/>
        <v>-</v>
      </c>
      <c r="G9" s="8">
        <v>0</v>
      </c>
      <c r="H9" s="2">
        <f t="shared" ref="H9:J12" si="10">ROUND(($C9+$E9)*G9,0)</f>
        <v>0</v>
      </c>
      <c r="I9" s="8">
        <v>0</v>
      </c>
      <c r="J9" s="2">
        <f t="shared" si="10"/>
        <v>0</v>
      </c>
      <c r="K9" s="8">
        <v>0</v>
      </c>
      <c r="L9" s="2">
        <f t="shared" ref="L9:L12" si="11">ROUND(($C9+$E9)*K9,0)</f>
        <v>0</v>
      </c>
      <c r="M9" s="8">
        <v>0</v>
      </c>
      <c r="N9" s="2">
        <f t="shared" ref="N9:N12" si="12">ROUND(($C9+$E9)*M9,0)</f>
        <v>0</v>
      </c>
      <c r="O9" s="8">
        <v>0</v>
      </c>
      <c r="P9" s="2">
        <f t="shared" ref="P9:P12" si="13">ROUND(($C9+$E9)*O9,0)</f>
        <v>0</v>
      </c>
      <c r="Q9" s="3">
        <f t="shared" si="1"/>
        <v>0</v>
      </c>
      <c r="R9" s="69"/>
    </row>
    <row r="10" spans="1:128" ht="14.95" x14ac:dyDescent="0.25">
      <c r="A10" s="1"/>
      <c r="B10" s="31"/>
      <c r="C10" s="17"/>
      <c r="D10" s="290">
        <v>0</v>
      </c>
      <c r="E10" s="18">
        <f t="shared" si="2"/>
        <v>0</v>
      </c>
      <c r="F10" s="43" t="str">
        <f t="shared" si="0"/>
        <v>-</v>
      </c>
      <c r="G10" s="8">
        <v>0</v>
      </c>
      <c r="H10" s="2">
        <f t="shared" si="10"/>
        <v>0</v>
      </c>
      <c r="I10" s="8">
        <v>0</v>
      </c>
      <c r="J10" s="2">
        <f t="shared" si="10"/>
        <v>0</v>
      </c>
      <c r="K10" s="8">
        <v>0</v>
      </c>
      <c r="L10" s="2">
        <f t="shared" si="11"/>
        <v>0</v>
      </c>
      <c r="M10" s="8">
        <v>0</v>
      </c>
      <c r="N10" s="2">
        <f t="shared" si="12"/>
        <v>0</v>
      </c>
      <c r="O10" s="8">
        <v>0</v>
      </c>
      <c r="P10" s="2">
        <f t="shared" si="13"/>
        <v>0</v>
      </c>
      <c r="Q10" s="3">
        <f t="shared" si="1"/>
        <v>0</v>
      </c>
      <c r="R10" s="69"/>
    </row>
    <row r="11" spans="1:128" ht="14.95" x14ac:dyDescent="0.25">
      <c r="A11" s="1"/>
      <c r="B11" s="31"/>
      <c r="C11" s="17"/>
      <c r="D11" s="290">
        <v>0</v>
      </c>
      <c r="E11" s="18">
        <f t="shared" si="2"/>
        <v>0</v>
      </c>
      <c r="F11" s="43" t="str">
        <f t="shared" si="0"/>
        <v>-</v>
      </c>
      <c r="G11" s="8">
        <v>0</v>
      </c>
      <c r="H11" s="2">
        <f t="shared" si="10"/>
        <v>0</v>
      </c>
      <c r="I11" s="8">
        <v>0</v>
      </c>
      <c r="J11" s="2">
        <f t="shared" si="10"/>
        <v>0</v>
      </c>
      <c r="K11" s="8">
        <v>0</v>
      </c>
      <c r="L11" s="2">
        <f t="shared" si="11"/>
        <v>0</v>
      </c>
      <c r="M11" s="8">
        <v>0</v>
      </c>
      <c r="N11" s="2">
        <f t="shared" si="12"/>
        <v>0</v>
      </c>
      <c r="O11" s="8">
        <v>0</v>
      </c>
      <c r="P11" s="2">
        <f t="shared" si="13"/>
        <v>0</v>
      </c>
      <c r="Q11" s="3">
        <f t="shared" si="1"/>
        <v>0</v>
      </c>
      <c r="R11" s="69"/>
    </row>
    <row r="12" spans="1:128" ht="15.8" thickBot="1" x14ac:dyDescent="0.3">
      <c r="A12" s="1"/>
      <c r="B12" s="31"/>
      <c r="C12" s="17"/>
      <c r="D12" s="291">
        <v>0</v>
      </c>
      <c r="E12" s="18">
        <f t="shared" si="2"/>
        <v>0</v>
      </c>
      <c r="F12" s="43" t="str">
        <f t="shared" si="0"/>
        <v>-</v>
      </c>
      <c r="G12" s="8">
        <v>0</v>
      </c>
      <c r="H12" s="2">
        <f t="shared" si="10"/>
        <v>0</v>
      </c>
      <c r="I12" s="8">
        <v>0</v>
      </c>
      <c r="J12" s="2">
        <f t="shared" si="10"/>
        <v>0</v>
      </c>
      <c r="K12" s="8">
        <v>0</v>
      </c>
      <c r="L12" s="2">
        <f t="shared" si="11"/>
        <v>0</v>
      </c>
      <c r="M12" s="8">
        <v>0</v>
      </c>
      <c r="N12" s="2">
        <f t="shared" si="12"/>
        <v>0</v>
      </c>
      <c r="O12" s="8">
        <v>0</v>
      </c>
      <c r="P12" s="2">
        <f t="shared" si="13"/>
        <v>0</v>
      </c>
      <c r="Q12" s="3">
        <f t="shared" si="1"/>
        <v>0</v>
      </c>
      <c r="R12" s="69"/>
    </row>
    <row r="13" spans="1:128" ht="15.8" thickBot="1" x14ac:dyDescent="0.3">
      <c r="A13" s="44" t="s">
        <v>18</v>
      </c>
      <c r="B13" s="45"/>
      <c r="C13" s="45"/>
      <c r="D13" s="45"/>
      <c r="E13" s="45"/>
      <c r="F13" s="46"/>
      <c r="G13" s="399">
        <f>SUM(H6:H12)</f>
        <v>0</v>
      </c>
      <c r="H13" s="400"/>
      <c r="I13" s="399">
        <f>SUM(J6:J12)</f>
        <v>0</v>
      </c>
      <c r="J13" s="400"/>
      <c r="K13" s="399">
        <f>SUM(L6:L12)</f>
        <v>0</v>
      </c>
      <c r="L13" s="400"/>
      <c r="M13" s="399">
        <f>SUM(N6:N12)</f>
        <v>0</v>
      </c>
      <c r="N13" s="400"/>
      <c r="O13" s="399">
        <f>SUM(P6:P12)</f>
        <v>0</v>
      </c>
      <c r="P13" s="400"/>
      <c r="Q13" s="47">
        <f>SUM(Q6:Q12)</f>
        <v>0</v>
      </c>
      <c r="R13" s="70" t="s">
        <v>9</v>
      </c>
    </row>
    <row r="14" spans="1:128" s="49" customFormat="1" ht="6.8" customHeight="1" thickTop="1" x14ac:dyDescent="0.25">
      <c r="A14" s="48"/>
      <c r="G14" s="50"/>
      <c r="H14" s="50"/>
      <c r="I14" s="50"/>
      <c r="J14" s="50"/>
      <c r="K14" s="50"/>
      <c r="L14" s="50"/>
      <c r="M14" s="50"/>
      <c r="N14" s="50"/>
      <c r="O14" s="50"/>
      <c r="P14" s="50"/>
      <c r="Q14" s="51"/>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row>
    <row r="15" spans="1:128" ht="15.8" x14ac:dyDescent="0.25">
      <c r="A15" s="33" t="s">
        <v>34</v>
      </c>
      <c r="B15" s="27"/>
      <c r="C15" s="27"/>
      <c r="D15" s="27"/>
      <c r="E15" s="27"/>
      <c r="F15" s="28"/>
      <c r="G15" s="373" t="s">
        <v>0</v>
      </c>
      <c r="H15" s="374"/>
      <c r="I15" s="373" t="s">
        <v>1</v>
      </c>
      <c r="J15" s="374"/>
      <c r="K15" s="373" t="s">
        <v>2</v>
      </c>
      <c r="L15" s="374"/>
      <c r="M15" s="373" t="s">
        <v>3</v>
      </c>
      <c r="N15" s="374"/>
      <c r="O15" s="373" t="s">
        <v>4</v>
      </c>
      <c r="P15" s="374"/>
      <c r="Q15" s="36" t="s">
        <v>5</v>
      </c>
      <c r="R15" s="71"/>
    </row>
    <row r="16" spans="1:128" ht="14.95" x14ac:dyDescent="0.25">
      <c r="A16" s="362"/>
      <c r="B16" s="363"/>
      <c r="C16" s="363"/>
      <c r="D16" s="363"/>
      <c r="E16" s="363"/>
      <c r="F16" s="364"/>
      <c r="G16" s="338"/>
      <c r="H16" s="339"/>
      <c r="I16" s="338"/>
      <c r="J16" s="339"/>
      <c r="K16" s="338"/>
      <c r="L16" s="339"/>
      <c r="M16" s="338"/>
      <c r="N16" s="339"/>
      <c r="O16" s="338"/>
      <c r="P16" s="339"/>
      <c r="Q16" s="12">
        <f>SUM(G16+I16+K16+M16+O16)</f>
        <v>0</v>
      </c>
      <c r="R16" s="69"/>
    </row>
    <row r="17" spans="1:128" ht="14.95" x14ac:dyDescent="0.25">
      <c r="A17" s="362"/>
      <c r="B17" s="363"/>
      <c r="C17" s="363"/>
      <c r="D17" s="363"/>
      <c r="E17" s="363"/>
      <c r="F17" s="364"/>
      <c r="G17" s="405"/>
      <c r="H17" s="406"/>
      <c r="I17" s="338"/>
      <c r="J17" s="339"/>
      <c r="K17" s="338"/>
      <c r="L17" s="339"/>
      <c r="M17" s="338"/>
      <c r="N17" s="339"/>
      <c r="O17" s="338"/>
      <c r="P17" s="339"/>
      <c r="Q17" s="12">
        <f>SUM(G17+I17+K17+M17+O17)</f>
        <v>0</v>
      </c>
      <c r="R17" s="69"/>
    </row>
    <row r="18" spans="1:128" ht="14.95" x14ac:dyDescent="0.25">
      <c r="A18" s="362"/>
      <c r="B18" s="363"/>
      <c r="C18" s="363"/>
      <c r="D18" s="363"/>
      <c r="E18" s="363"/>
      <c r="F18" s="364"/>
      <c r="G18" s="338"/>
      <c r="H18" s="339"/>
      <c r="I18" s="338"/>
      <c r="J18" s="339"/>
      <c r="K18" s="338"/>
      <c r="L18" s="339"/>
      <c r="M18" s="338"/>
      <c r="N18" s="339"/>
      <c r="O18" s="338"/>
      <c r="P18" s="339"/>
      <c r="Q18" s="12">
        <f>SUM(G18+I18+K18+M18+O18)</f>
        <v>0</v>
      </c>
      <c r="R18" s="69"/>
    </row>
    <row r="19" spans="1:128" ht="15.8" thickBot="1" x14ac:dyDescent="0.3">
      <c r="A19" s="9" t="s">
        <v>10</v>
      </c>
      <c r="B19" s="10"/>
      <c r="C19" s="10"/>
      <c r="D19" s="10"/>
      <c r="E19" s="10"/>
      <c r="F19" s="52" t="s">
        <v>17</v>
      </c>
      <c r="G19" s="375">
        <f>SUM(G16:H18)</f>
        <v>0</v>
      </c>
      <c r="H19" s="376"/>
      <c r="I19" s="375">
        <f>SUM(I16:J18)</f>
        <v>0</v>
      </c>
      <c r="J19" s="376"/>
      <c r="K19" s="375">
        <f>SUM(K16:L18)</f>
        <v>0</v>
      </c>
      <c r="L19" s="376"/>
      <c r="M19" s="375">
        <f>SUM(M16:N18)</f>
        <v>0</v>
      </c>
      <c r="N19" s="376"/>
      <c r="O19" s="375">
        <f>SUM(O16:P18)</f>
        <v>0</v>
      </c>
      <c r="P19" s="376"/>
      <c r="Q19" s="11">
        <f>SUM(Q16:Q18)</f>
        <v>0</v>
      </c>
      <c r="R19" s="71" t="s">
        <v>17</v>
      </c>
    </row>
    <row r="20" spans="1:128" s="49" customFormat="1" ht="6.8" customHeight="1" thickTop="1" x14ac:dyDescent="0.25">
      <c r="A20" s="48"/>
      <c r="G20" s="50"/>
      <c r="H20" s="50"/>
      <c r="I20" s="50"/>
      <c r="J20" s="50"/>
      <c r="K20" s="50"/>
      <c r="L20" s="50"/>
      <c r="M20" s="50"/>
      <c r="N20" s="50"/>
      <c r="O20" s="50"/>
      <c r="P20" s="50"/>
      <c r="Q20" s="51"/>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row>
    <row r="21" spans="1:128" ht="15.8" x14ac:dyDescent="0.25">
      <c r="A21" s="35" t="s">
        <v>22</v>
      </c>
      <c r="B21" s="25"/>
      <c r="C21" s="25"/>
      <c r="D21" s="25"/>
      <c r="E21" s="25"/>
      <c r="F21" s="26"/>
      <c r="G21" s="403" t="s">
        <v>0</v>
      </c>
      <c r="H21" s="404"/>
      <c r="I21" s="403" t="s">
        <v>1</v>
      </c>
      <c r="J21" s="404"/>
      <c r="K21" s="403" t="s">
        <v>2</v>
      </c>
      <c r="L21" s="404"/>
      <c r="M21" s="403" t="s">
        <v>3</v>
      </c>
      <c r="N21" s="404"/>
      <c r="O21" s="403" t="s">
        <v>4</v>
      </c>
      <c r="P21" s="404"/>
      <c r="Q21" s="87" t="s">
        <v>5</v>
      </c>
      <c r="R21" s="72"/>
    </row>
    <row r="22" spans="1:128" ht="14.95" x14ac:dyDescent="0.25">
      <c r="A22" s="362"/>
      <c r="B22" s="363"/>
      <c r="C22" s="363"/>
      <c r="D22" s="363"/>
      <c r="E22" s="363"/>
      <c r="F22" s="364"/>
      <c r="G22" s="338"/>
      <c r="H22" s="339"/>
      <c r="I22" s="338"/>
      <c r="J22" s="339"/>
      <c r="K22" s="338"/>
      <c r="L22" s="339"/>
      <c r="M22" s="338"/>
      <c r="N22" s="339"/>
      <c r="O22" s="338"/>
      <c r="P22" s="339"/>
      <c r="Q22" s="4">
        <f t="shared" ref="Q22:Q31" si="14">SUM(G22+I22+K22+M22+O22)</f>
        <v>0</v>
      </c>
      <c r="R22" s="69"/>
    </row>
    <row r="23" spans="1:128" ht="14.95" x14ac:dyDescent="0.25">
      <c r="A23" s="362"/>
      <c r="B23" s="363"/>
      <c r="C23" s="363"/>
      <c r="D23" s="363"/>
      <c r="E23" s="363"/>
      <c r="F23" s="364"/>
      <c r="G23" s="338"/>
      <c r="H23" s="339"/>
      <c r="I23" s="338"/>
      <c r="J23" s="339"/>
      <c r="K23" s="338"/>
      <c r="L23" s="339"/>
      <c r="M23" s="338"/>
      <c r="N23" s="339"/>
      <c r="O23" s="338"/>
      <c r="P23" s="339"/>
      <c r="Q23" s="4">
        <f t="shared" si="14"/>
        <v>0</v>
      </c>
      <c r="R23" s="69"/>
    </row>
    <row r="24" spans="1:128" ht="14.95" x14ac:dyDescent="0.25">
      <c r="A24" s="362"/>
      <c r="B24" s="363"/>
      <c r="C24" s="363"/>
      <c r="D24" s="363"/>
      <c r="E24" s="363"/>
      <c r="F24" s="364"/>
      <c r="G24" s="338"/>
      <c r="H24" s="339"/>
      <c r="I24" s="338"/>
      <c r="J24" s="339"/>
      <c r="K24" s="338"/>
      <c r="L24" s="339"/>
      <c r="M24" s="338"/>
      <c r="N24" s="339"/>
      <c r="O24" s="338"/>
      <c r="P24" s="339"/>
      <c r="Q24" s="4">
        <f t="shared" si="14"/>
        <v>0</v>
      </c>
      <c r="R24" s="69"/>
    </row>
    <row r="25" spans="1:128" ht="14.95" x14ac:dyDescent="0.25">
      <c r="A25" s="362"/>
      <c r="B25" s="363"/>
      <c r="C25" s="363"/>
      <c r="D25" s="363"/>
      <c r="E25" s="363"/>
      <c r="F25" s="364"/>
      <c r="G25" s="338"/>
      <c r="H25" s="339"/>
      <c r="I25" s="338"/>
      <c r="J25" s="339"/>
      <c r="K25" s="338"/>
      <c r="L25" s="339"/>
      <c r="M25" s="338"/>
      <c r="N25" s="339"/>
      <c r="O25" s="338"/>
      <c r="P25" s="339"/>
      <c r="Q25" s="4">
        <f t="shared" si="14"/>
        <v>0</v>
      </c>
      <c r="R25" s="69"/>
    </row>
    <row r="26" spans="1:128" ht="14.95" x14ac:dyDescent="0.25">
      <c r="A26" s="362"/>
      <c r="B26" s="363"/>
      <c r="C26" s="363"/>
      <c r="D26" s="363"/>
      <c r="E26" s="363"/>
      <c r="F26" s="364"/>
      <c r="G26" s="338"/>
      <c r="H26" s="339"/>
      <c r="I26" s="338"/>
      <c r="J26" s="339"/>
      <c r="K26" s="338"/>
      <c r="L26" s="339"/>
      <c r="M26" s="338"/>
      <c r="N26" s="339"/>
      <c r="O26" s="338"/>
      <c r="P26" s="339"/>
      <c r="Q26" s="4">
        <f t="shared" si="14"/>
        <v>0</v>
      </c>
      <c r="R26" s="69"/>
    </row>
    <row r="27" spans="1:128" ht="14.95" x14ac:dyDescent="0.25">
      <c r="A27" s="362"/>
      <c r="B27" s="363"/>
      <c r="C27" s="363"/>
      <c r="D27" s="363"/>
      <c r="E27" s="363"/>
      <c r="F27" s="364"/>
      <c r="G27" s="338"/>
      <c r="H27" s="339"/>
      <c r="I27" s="338"/>
      <c r="J27" s="339"/>
      <c r="K27" s="338"/>
      <c r="L27" s="339"/>
      <c r="M27" s="338"/>
      <c r="N27" s="339"/>
      <c r="O27" s="338"/>
      <c r="P27" s="339"/>
      <c r="Q27" s="4">
        <f t="shared" si="14"/>
        <v>0</v>
      </c>
      <c r="R27" s="69"/>
    </row>
    <row r="28" spans="1:128" ht="14.95" x14ac:dyDescent="0.25">
      <c r="A28" s="362"/>
      <c r="B28" s="363"/>
      <c r="C28" s="363"/>
      <c r="D28" s="363"/>
      <c r="E28" s="363"/>
      <c r="F28" s="364"/>
      <c r="G28" s="338"/>
      <c r="H28" s="339"/>
      <c r="I28" s="338"/>
      <c r="J28" s="339"/>
      <c r="K28" s="338"/>
      <c r="L28" s="339"/>
      <c r="M28" s="338"/>
      <c r="N28" s="339"/>
      <c r="O28" s="338"/>
      <c r="P28" s="339"/>
      <c r="Q28" s="4">
        <f t="shared" si="14"/>
        <v>0</v>
      </c>
      <c r="R28" s="69"/>
    </row>
    <row r="29" spans="1:128" ht="14.95" x14ac:dyDescent="0.25">
      <c r="A29" s="362"/>
      <c r="B29" s="363"/>
      <c r="C29" s="363"/>
      <c r="D29" s="363"/>
      <c r="E29" s="363"/>
      <c r="F29" s="364"/>
      <c r="G29" s="338"/>
      <c r="H29" s="339"/>
      <c r="I29" s="338"/>
      <c r="J29" s="339"/>
      <c r="K29" s="338"/>
      <c r="L29" s="339"/>
      <c r="M29" s="338"/>
      <c r="N29" s="339"/>
      <c r="O29" s="338"/>
      <c r="P29" s="339"/>
      <c r="Q29" s="4">
        <f t="shared" si="14"/>
        <v>0</v>
      </c>
      <c r="R29" s="69"/>
    </row>
    <row r="30" spans="1:128" ht="14.95" x14ac:dyDescent="0.25">
      <c r="A30" s="362"/>
      <c r="B30" s="363"/>
      <c r="C30" s="363"/>
      <c r="D30" s="363"/>
      <c r="E30" s="363"/>
      <c r="F30" s="364"/>
      <c r="G30" s="338"/>
      <c r="H30" s="339"/>
      <c r="I30" s="338"/>
      <c r="J30" s="339"/>
      <c r="K30" s="338"/>
      <c r="L30" s="339"/>
      <c r="M30" s="338"/>
      <c r="N30" s="339"/>
      <c r="O30" s="338"/>
      <c r="P30" s="339"/>
      <c r="Q30" s="4">
        <f t="shared" si="14"/>
        <v>0</v>
      </c>
      <c r="R30" s="69"/>
    </row>
    <row r="31" spans="1:128" ht="14.95" x14ac:dyDescent="0.25">
      <c r="A31" s="362"/>
      <c r="B31" s="363"/>
      <c r="C31" s="363"/>
      <c r="D31" s="363"/>
      <c r="E31" s="363"/>
      <c r="F31" s="364"/>
      <c r="G31" s="338"/>
      <c r="H31" s="339"/>
      <c r="I31" s="338"/>
      <c r="J31" s="339"/>
      <c r="K31" s="338"/>
      <c r="L31" s="339"/>
      <c r="M31" s="338"/>
      <c r="N31" s="339"/>
      <c r="O31" s="338"/>
      <c r="P31" s="339"/>
      <c r="Q31" s="4">
        <f t="shared" si="14"/>
        <v>0</v>
      </c>
      <c r="R31" s="69"/>
    </row>
    <row r="32" spans="1:128" ht="15.8" thickBot="1" x14ac:dyDescent="0.3">
      <c r="A32" s="5" t="s">
        <v>10</v>
      </c>
      <c r="B32" s="6"/>
      <c r="C32" s="6"/>
      <c r="D32" s="6"/>
      <c r="E32" s="6"/>
      <c r="F32" s="53" t="s">
        <v>11</v>
      </c>
      <c r="G32" s="386">
        <f>SUM(G22:H31)</f>
        <v>0</v>
      </c>
      <c r="H32" s="387"/>
      <c r="I32" s="386">
        <f>SUM(I22:J31)</f>
        <v>0</v>
      </c>
      <c r="J32" s="387"/>
      <c r="K32" s="386">
        <f>SUM(K22:L31)</f>
        <v>0</v>
      </c>
      <c r="L32" s="387"/>
      <c r="M32" s="386">
        <f>SUM(M22:N31)</f>
        <v>0</v>
      </c>
      <c r="N32" s="387"/>
      <c r="O32" s="386">
        <f t="shared" ref="O32" si="15">SUM(O22:P31)</f>
        <v>0</v>
      </c>
      <c r="P32" s="387"/>
      <c r="Q32" s="7">
        <f>SUM(Q22:Q31)</f>
        <v>0</v>
      </c>
      <c r="R32" s="72" t="s">
        <v>12</v>
      </c>
    </row>
    <row r="33" spans="1:128" s="49" customFormat="1" ht="6.8" customHeight="1" thickTop="1" x14ac:dyDescent="0.25">
      <c r="A33" s="48"/>
      <c r="G33" s="50"/>
      <c r="H33" s="50"/>
      <c r="I33" s="50"/>
      <c r="J33" s="50"/>
      <c r="K33" s="50"/>
      <c r="L33" s="50"/>
      <c r="M33" s="50"/>
      <c r="N33" s="50"/>
      <c r="O33" s="50"/>
      <c r="P33" s="50"/>
      <c r="Q33" s="51"/>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c r="CT33" s="42"/>
      <c r="CU33" s="42"/>
      <c r="CV33" s="42"/>
      <c r="CW33" s="42"/>
      <c r="CX33" s="42"/>
      <c r="CY33" s="42"/>
      <c r="CZ33" s="42"/>
      <c r="DA33" s="42"/>
      <c r="DB33" s="42"/>
      <c r="DC33" s="42"/>
      <c r="DD33" s="42"/>
      <c r="DE33" s="42"/>
      <c r="DF33" s="42"/>
      <c r="DG33" s="42"/>
      <c r="DH33" s="42"/>
      <c r="DI33" s="42"/>
      <c r="DJ33" s="42"/>
      <c r="DK33" s="42"/>
      <c r="DL33" s="42"/>
      <c r="DM33" s="42"/>
      <c r="DN33" s="42"/>
      <c r="DO33" s="42"/>
      <c r="DP33" s="42"/>
      <c r="DQ33" s="42"/>
      <c r="DR33" s="42"/>
      <c r="DS33" s="42"/>
      <c r="DT33" s="42"/>
      <c r="DU33" s="42"/>
      <c r="DV33" s="42"/>
      <c r="DW33" s="42"/>
      <c r="DX33" s="42"/>
    </row>
    <row r="34" spans="1:128" ht="22.6" customHeight="1" x14ac:dyDescent="0.25">
      <c r="A34" s="377" t="s">
        <v>14</v>
      </c>
      <c r="B34" s="378"/>
      <c r="C34" s="378"/>
      <c r="D34" s="378"/>
      <c r="E34" s="378"/>
      <c r="F34" s="379"/>
      <c r="G34" s="352" t="s">
        <v>0</v>
      </c>
      <c r="H34" s="353"/>
      <c r="I34" s="352" t="s">
        <v>1</v>
      </c>
      <c r="J34" s="353"/>
      <c r="K34" s="352" t="s">
        <v>2</v>
      </c>
      <c r="L34" s="353"/>
      <c r="M34" s="352" t="s">
        <v>3</v>
      </c>
      <c r="N34" s="353"/>
      <c r="O34" s="352" t="s">
        <v>4</v>
      </c>
      <c r="P34" s="353"/>
      <c r="Q34" s="85" t="s">
        <v>5</v>
      </c>
      <c r="R34" s="32"/>
    </row>
    <row r="35" spans="1:128" ht="14.95" x14ac:dyDescent="0.25">
      <c r="A35" s="340" t="s">
        <v>59</v>
      </c>
      <c r="B35" s="341"/>
      <c r="C35" s="341"/>
      <c r="D35" s="341"/>
      <c r="E35" s="341"/>
      <c r="F35" s="342"/>
      <c r="G35" s="395">
        <f>G32+G13+G19</f>
        <v>0</v>
      </c>
      <c r="H35" s="396"/>
      <c r="I35" s="395">
        <f>I32+I13+I19</f>
        <v>0</v>
      </c>
      <c r="J35" s="396"/>
      <c r="K35" s="395">
        <f>K32+K13+K19</f>
        <v>0</v>
      </c>
      <c r="L35" s="396"/>
      <c r="M35" s="395">
        <f>M32+M13+M19</f>
        <v>0</v>
      </c>
      <c r="N35" s="396"/>
      <c r="O35" s="395">
        <f>O32+O13+O19</f>
        <v>0</v>
      </c>
      <c r="P35" s="396"/>
      <c r="Q35" s="58">
        <f>SUM(G35+I35+K35+M35+O35)</f>
        <v>0</v>
      </c>
      <c r="R35" s="32"/>
    </row>
    <row r="36" spans="1:128" ht="15.8" thickBot="1" x14ac:dyDescent="0.3">
      <c r="A36" s="340" t="s">
        <v>60</v>
      </c>
      <c r="B36" s="341"/>
      <c r="C36" s="341"/>
      <c r="D36" s="341"/>
      <c r="E36" s="341"/>
      <c r="F36" s="342"/>
      <c r="G36" s="343">
        <f>G35-G19</f>
        <v>0</v>
      </c>
      <c r="H36" s="344"/>
      <c r="I36" s="343">
        <f>I35-I19</f>
        <v>0</v>
      </c>
      <c r="J36" s="344"/>
      <c r="K36" s="343">
        <f>K35-K19</f>
        <v>0</v>
      </c>
      <c r="L36" s="344"/>
      <c r="M36" s="343">
        <f>M35-M19</f>
        <v>0</v>
      </c>
      <c r="N36" s="344"/>
      <c r="O36" s="343">
        <f>O35-O19</f>
        <v>0</v>
      </c>
      <c r="P36" s="344"/>
      <c r="Q36" s="58">
        <f>SUM(G36+I36+K36+M36+O36)</f>
        <v>0</v>
      </c>
      <c r="R36" s="75" t="s">
        <v>71</v>
      </c>
    </row>
    <row r="37" spans="1:128" s="67" customFormat="1" ht="15.8" thickBot="1" x14ac:dyDescent="0.3">
      <c r="A37" s="61"/>
      <c r="B37" s="62"/>
      <c r="C37" s="62" t="s">
        <v>61</v>
      </c>
      <c r="D37" s="63"/>
      <c r="E37" s="64"/>
      <c r="F37" s="65" t="s">
        <v>13</v>
      </c>
      <c r="G37" s="343">
        <f>ROUND((G36*$D$37),0)</f>
        <v>0</v>
      </c>
      <c r="H37" s="344"/>
      <c r="I37" s="343">
        <f>ROUND((I36*$D$37),0)</f>
        <v>0</v>
      </c>
      <c r="J37" s="344"/>
      <c r="K37" s="343">
        <f>ROUND((K36*$D$37),0)</f>
        <v>0</v>
      </c>
      <c r="L37" s="344"/>
      <c r="M37" s="343">
        <f>ROUND((M36*$D$37),0)</f>
        <v>0</v>
      </c>
      <c r="N37" s="344"/>
      <c r="O37" s="343">
        <f>ROUND((O36*$D$37),0)</f>
        <v>0</v>
      </c>
      <c r="P37" s="344"/>
      <c r="Q37" s="66">
        <f>SUM(G37+I37+K37+M37+O37)</f>
        <v>0</v>
      </c>
      <c r="R37" s="75"/>
    </row>
    <row r="38" spans="1:128" ht="14.95" x14ac:dyDescent="0.25">
      <c r="F38" s="255"/>
      <c r="H38" s="109"/>
    </row>
    <row r="39" spans="1:128" s="79" customFormat="1" ht="21.75" customHeight="1" thickBot="1" x14ac:dyDescent="0.3">
      <c r="A39" s="76"/>
      <c r="B39" s="76"/>
      <c r="C39" s="76"/>
      <c r="D39" s="76"/>
      <c r="E39" s="76"/>
      <c r="F39" s="77" t="s">
        <v>33</v>
      </c>
      <c r="G39" s="388">
        <f>G35+G37+H38</f>
        <v>0</v>
      </c>
      <c r="H39" s="389"/>
      <c r="I39" s="388">
        <f t="shared" ref="I39" si="16">I35+I37</f>
        <v>0</v>
      </c>
      <c r="J39" s="389"/>
      <c r="K39" s="388">
        <f t="shared" ref="K39" si="17">K35+K37</f>
        <v>0</v>
      </c>
      <c r="L39" s="389"/>
      <c r="M39" s="388">
        <f t="shared" ref="M39" si="18">M35+M37</f>
        <v>0</v>
      </c>
      <c r="N39" s="389"/>
      <c r="O39" s="388">
        <f t="shared" ref="O39" si="19">O35+O37</f>
        <v>0</v>
      </c>
      <c r="P39" s="389"/>
      <c r="Q39" s="78">
        <f>G39+I39+K39+M39+O39</f>
        <v>0</v>
      </c>
      <c r="R39" s="251"/>
    </row>
    <row r="40" spans="1:128" ht="15.8" thickTop="1" x14ac:dyDescent="0.25">
      <c r="A40" s="21"/>
      <c r="B40" s="21"/>
      <c r="C40" s="21"/>
      <c r="D40" s="21"/>
      <c r="E40" s="21"/>
      <c r="F40" s="22"/>
      <c r="G40" s="23"/>
      <c r="H40" s="23"/>
      <c r="I40" s="23"/>
      <c r="J40" s="23"/>
      <c r="K40" s="23"/>
      <c r="L40" s="23"/>
      <c r="M40" s="23"/>
      <c r="N40" s="23"/>
      <c r="O40" s="23"/>
      <c r="P40" s="23"/>
      <c r="R40" s="24"/>
    </row>
    <row r="41" spans="1:128" ht="15.8" x14ac:dyDescent="0.25">
      <c r="A41" s="88"/>
      <c r="B41" s="68"/>
    </row>
    <row r="42" spans="1:128" ht="14.95" x14ac:dyDescent="0.25">
      <c r="A42" s="68"/>
      <c r="B42" s="68"/>
    </row>
    <row r="43" spans="1:128" ht="15.8" x14ac:dyDescent="0.25">
      <c r="A43" s="88" t="s">
        <v>15</v>
      </c>
    </row>
    <row r="44" spans="1:128" ht="14.95" x14ac:dyDescent="0.25">
      <c r="A44" s="68" t="s">
        <v>37</v>
      </c>
    </row>
    <row r="45" spans="1:128" ht="14.95" x14ac:dyDescent="0.25">
      <c r="A45" s="14" t="s">
        <v>183</v>
      </c>
    </row>
    <row r="46" spans="1:128" x14ac:dyDescent="0.25">
      <c r="A46" s="231"/>
      <c r="B46" s="231"/>
      <c r="C46" s="231"/>
      <c r="D46" s="231"/>
    </row>
  </sheetData>
  <mergeCells count="153">
    <mergeCell ref="O4:O5"/>
    <mergeCell ref="P4:P5"/>
    <mergeCell ref="G16:H16"/>
    <mergeCell ref="I16:J16"/>
    <mergeCell ref="K16:L16"/>
    <mergeCell ref="M16:N16"/>
    <mergeCell ref="R3:R5"/>
    <mergeCell ref="A4:A5"/>
    <mergeCell ref="B4:B5"/>
    <mergeCell ref="C4:C5"/>
    <mergeCell ref="D4:E4"/>
    <mergeCell ref="F4:F5"/>
    <mergeCell ref="G4:G5"/>
    <mergeCell ref="H4:H5"/>
    <mergeCell ref="I4:I5"/>
    <mergeCell ref="J4:J5"/>
    <mergeCell ref="G3:H3"/>
    <mergeCell ref="I3:J3"/>
    <mergeCell ref="K3:L3"/>
    <mergeCell ref="M3:N3"/>
    <mergeCell ref="O3:P3"/>
    <mergeCell ref="Q3:Q5"/>
    <mergeCell ref="K4:K5"/>
    <mergeCell ref="L4:L5"/>
    <mergeCell ref="M4:M5"/>
    <mergeCell ref="N4:N5"/>
    <mergeCell ref="G13:H13"/>
    <mergeCell ref="I13:J13"/>
    <mergeCell ref="K13:L13"/>
    <mergeCell ref="M13:N13"/>
    <mergeCell ref="O13:P13"/>
    <mergeCell ref="A18:F18"/>
    <mergeCell ref="G18:H18"/>
    <mergeCell ref="I18:J18"/>
    <mergeCell ref="K18:L18"/>
    <mergeCell ref="M18:N18"/>
    <mergeCell ref="O18:P18"/>
    <mergeCell ref="O16:P16"/>
    <mergeCell ref="A17:F17"/>
    <mergeCell ref="G17:H17"/>
    <mergeCell ref="I17:J17"/>
    <mergeCell ref="K17:L17"/>
    <mergeCell ref="M17:N17"/>
    <mergeCell ref="O17:P17"/>
    <mergeCell ref="G15:H15"/>
    <mergeCell ref="I15:J15"/>
    <mergeCell ref="K15:L15"/>
    <mergeCell ref="M15:N15"/>
    <mergeCell ref="O15:P15"/>
    <mergeCell ref="A16:F16"/>
    <mergeCell ref="G19:H19"/>
    <mergeCell ref="I19:J19"/>
    <mergeCell ref="K19:L19"/>
    <mergeCell ref="M19:N19"/>
    <mergeCell ref="O19:P19"/>
    <mergeCell ref="G21:H21"/>
    <mergeCell ref="I21:J21"/>
    <mergeCell ref="K21:L21"/>
    <mergeCell ref="M21:N21"/>
    <mergeCell ref="O21:P21"/>
    <mergeCell ref="A23:F23"/>
    <mergeCell ref="G23:H23"/>
    <mergeCell ref="I23:J23"/>
    <mergeCell ref="K23:L23"/>
    <mergeCell ref="M23:N23"/>
    <mergeCell ref="O23:P23"/>
    <mergeCell ref="A22:F22"/>
    <mergeCell ref="G22:H22"/>
    <mergeCell ref="I22:J22"/>
    <mergeCell ref="K22:L22"/>
    <mergeCell ref="M22:N22"/>
    <mergeCell ref="O22:P22"/>
    <mergeCell ref="A25:F25"/>
    <mergeCell ref="G25:H25"/>
    <mergeCell ref="I25:J25"/>
    <mergeCell ref="K25:L25"/>
    <mergeCell ref="M25:N25"/>
    <mergeCell ref="O25:P25"/>
    <mergeCell ref="A24:F24"/>
    <mergeCell ref="G24:H24"/>
    <mergeCell ref="I24:J24"/>
    <mergeCell ref="K24:L24"/>
    <mergeCell ref="M24:N24"/>
    <mergeCell ref="O24:P24"/>
    <mergeCell ref="A27:F27"/>
    <mergeCell ref="G27:H27"/>
    <mergeCell ref="I27:J27"/>
    <mergeCell ref="K27:L27"/>
    <mergeCell ref="M27:N27"/>
    <mergeCell ref="O27:P27"/>
    <mergeCell ref="A26:F26"/>
    <mergeCell ref="G26:H26"/>
    <mergeCell ref="I26:J26"/>
    <mergeCell ref="K26:L26"/>
    <mergeCell ref="M26:N26"/>
    <mergeCell ref="O26:P26"/>
    <mergeCell ref="A29:F29"/>
    <mergeCell ref="G29:H29"/>
    <mergeCell ref="I29:J29"/>
    <mergeCell ref="K29:L29"/>
    <mergeCell ref="M29:N29"/>
    <mergeCell ref="O29:P29"/>
    <mergeCell ref="A28:F28"/>
    <mergeCell ref="G28:H28"/>
    <mergeCell ref="I28:J28"/>
    <mergeCell ref="K28:L28"/>
    <mergeCell ref="M28:N28"/>
    <mergeCell ref="O28:P28"/>
    <mergeCell ref="A31:F31"/>
    <mergeCell ref="G31:H31"/>
    <mergeCell ref="I31:J31"/>
    <mergeCell ref="K31:L31"/>
    <mergeCell ref="M31:N31"/>
    <mergeCell ref="O31:P31"/>
    <mergeCell ref="A30:F30"/>
    <mergeCell ref="G30:H30"/>
    <mergeCell ref="I30:J30"/>
    <mergeCell ref="K30:L30"/>
    <mergeCell ref="M30:N30"/>
    <mergeCell ref="O30:P30"/>
    <mergeCell ref="G32:H32"/>
    <mergeCell ref="I32:J32"/>
    <mergeCell ref="K32:L32"/>
    <mergeCell ref="M32:N32"/>
    <mergeCell ref="O32:P32"/>
    <mergeCell ref="A34:F34"/>
    <mergeCell ref="G34:H34"/>
    <mergeCell ref="I34:J34"/>
    <mergeCell ref="K34:L34"/>
    <mergeCell ref="M34:N34"/>
    <mergeCell ref="A36:F36"/>
    <mergeCell ref="G36:H36"/>
    <mergeCell ref="I36:J36"/>
    <mergeCell ref="K36:L36"/>
    <mergeCell ref="M36:N36"/>
    <mergeCell ref="O36:P36"/>
    <mergeCell ref="O34:P34"/>
    <mergeCell ref="A35:F35"/>
    <mergeCell ref="G35:H35"/>
    <mergeCell ref="I35:J35"/>
    <mergeCell ref="K35:L35"/>
    <mergeCell ref="M35:N35"/>
    <mergeCell ref="O35:P35"/>
    <mergeCell ref="G37:H37"/>
    <mergeCell ref="I37:J37"/>
    <mergeCell ref="K37:L37"/>
    <mergeCell ref="M37:N37"/>
    <mergeCell ref="O37:P37"/>
    <mergeCell ref="G39:H39"/>
    <mergeCell ref="I39:J39"/>
    <mergeCell ref="K39:L39"/>
    <mergeCell ref="M39:N39"/>
    <mergeCell ref="O39:P39"/>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103517</xdr:colOff>
                    <xdr:row>4</xdr:row>
                    <xdr:rowOff>258792</xdr:rowOff>
                  </from>
                  <to>
                    <xdr:col>1</xdr:col>
                    <xdr:colOff>345057</xdr:colOff>
                    <xdr:row>6</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xdr:col>
                    <xdr:colOff>103517</xdr:colOff>
                    <xdr:row>5</xdr:row>
                    <xdr:rowOff>181155</xdr:rowOff>
                  </from>
                  <to>
                    <xdr:col>1</xdr:col>
                    <xdr:colOff>345057</xdr:colOff>
                    <xdr:row>6</xdr:row>
                    <xdr:rowOff>181155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xdr:col>
                    <xdr:colOff>103517</xdr:colOff>
                    <xdr:row>6</xdr:row>
                    <xdr:rowOff>181155</xdr:rowOff>
                  </from>
                  <to>
                    <xdr:col>1</xdr:col>
                    <xdr:colOff>345057</xdr:colOff>
                    <xdr:row>7</xdr:row>
                    <xdr:rowOff>181155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103517</xdr:colOff>
                    <xdr:row>9</xdr:row>
                    <xdr:rowOff>0</xdr:rowOff>
                  </from>
                  <to>
                    <xdr:col>1</xdr:col>
                    <xdr:colOff>345057</xdr:colOff>
                    <xdr:row>10</xdr:row>
                    <xdr:rowOff>8626</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xdr:col>
                    <xdr:colOff>103517</xdr:colOff>
                    <xdr:row>7</xdr:row>
                    <xdr:rowOff>181155</xdr:rowOff>
                  </from>
                  <to>
                    <xdr:col>1</xdr:col>
                    <xdr:colOff>345057</xdr:colOff>
                    <xdr:row>9</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xdr:col>
                    <xdr:colOff>103517</xdr:colOff>
                    <xdr:row>10</xdr:row>
                    <xdr:rowOff>181155</xdr:rowOff>
                  </from>
                  <to>
                    <xdr:col>1</xdr:col>
                    <xdr:colOff>345057</xdr:colOff>
                    <xdr:row>11</xdr:row>
                    <xdr:rowOff>189781</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1</xdr:col>
                    <xdr:colOff>103517</xdr:colOff>
                    <xdr:row>9</xdr:row>
                    <xdr:rowOff>181155</xdr:rowOff>
                  </from>
                  <to>
                    <xdr:col>1</xdr:col>
                    <xdr:colOff>345057</xdr:colOff>
                    <xdr:row>11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3"/>
  <sheetViews>
    <sheetView workbookViewId="0">
      <selection activeCell="A3" sqref="A3:H6"/>
    </sheetView>
  </sheetViews>
  <sheetFormatPr defaultColWidth="9.125" defaultRowHeight="12.9" x14ac:dyDescent="0.2"/>
  <cols>
    <col min="1" max="1" width="25.75" style="116" customWidth="1"/>
    <col min="2" max="6" width="12.375" style="116" customWidth="1"/>
    <col min="7" max="7" width="2.75" style="116" customWidth="1"/>
    <col min="8" max="8" width="12.375" style="116" customWidth="1"/>
    <col min="9" max="16" width="9.125" style="116"/>
    <col min="17" max="17" width="9.75" style="116" bestFit="1" customWidth="1"/>
    <col min="18" max="16384" width="9.125" style="116"/>
  </cols>
  <sheetData>
    <row r="1" spans="1:9" ht="15.65" x14ac:dyDescent="0.25">
      <c r="A1" s="115" t="s">
        <v>73</v>
      </c>
    </row>
    <row r="2" spans="1:9" ht="15.65" x14ac:dyDescent="0.25">
      <c r="A2" s="115"/>
    </row>
    <row r="3" spans="1:9" ht="13.6" x14ac:dyDescent="0.25">
      <c r="B3" s="117" t="s">
        <v>0</v>
      </c>
      <c r="C3" s="117" t="s">
        <v>1</v>
      </c>
      <c r="D3" s="117" t="s">
        <v>2</v>
      </c>
      <c r="E3" s="117" t="s">
        <v>3</v>
      </c>
      <c r="F3" s="117" t="s">
        <v>4</v>
      </c>
      <c r="G3" s="118"/>
      <c r="H3" s="117" t="s">
        <v>5</v>
      </c>
    </row>
    <row r="4" spans="1:9" ht="13.6" x14ac:dyDescent="0.25">
      <c r="A4" s="119" t="s">
        <v>175</v>
      </c>
      <c r="B4" s="120">
        <f>'Full budget'!G20</f>
        <v>0</v>
      </c>
      <c r="C4" s="120">
        <f>'Full budget'!L20</f>
        <v>0</v>
      </c>
      <c r="D4" s="120">
        <f>'Full budget'!Q20</f>
        <v>0</v>
      </c>
      <c r="E4" s="120">
        <f>'Full budget'!V20</f>
        <v>0</v>
      </c>
      <c r="F4" s="120">
        <f>'Full budget'!AA20</f>
        <v>0</v>
      </c>
      <c r="G4" s="121"/>
      <c r="H4" s="122">
        <f>SUM(B4:F4)</f>
        <v>0</v>
      </c>
      <c r="I4" s="121"/>
    </row>
    <row r="5" spans="1:9" ht="13.6" x14ac:dyDescent="0.25">
      <c r="A5" s="119" t="s">
        <v>74</v>
      </c>
      <c r="B5" s="120">
        <f>'Full budget'!G29</f>
        <v>0</v>
      </c>
      <c r="C5" s="120">
        <f>'Full budget'!L29</f>
        <v>0</v>
      </c>
      <c r="D5" s="120">
        <f>'Full budget'!Q29</f>
        <v>0</v>
      </c>
      <c r="E5" s="120">
        <f>'Full budget'!V29</f>
        <v>0</v>
      </c>
      <c r="F5" s="120">
        <f>'Full budget'!AA29</f>
        <v>0</v>
      </c>
      <c r="G5" s="121"/>
      <c r="H5" s="122">
        <f t="shared" ref="H5:H10" si="0">SUM(B5:F5)</f>
        <v>0</v>
      </c>
      <c r="I5" s="121"/>
    </row>
    <row r="6" spans="1:9" ht="13.6" x14ac:dyDescent="0.25">
      <c r="A6" s="119" t="s">
        <v>79</v>
      </c>
      <c r="B6" s="120">
        <f>'Full budget'!G52-'Condensed summary'!B7-'Condensed summary'!B8-'Condensed summary'!B10-'Condensed summary'!B9</f>
        <v>0</v>
      </c>
      <c r="C6" s="120">
        <f>'Full budget'!L52-'Condensed summary'!C7-'Condensed summary'!C8-'Condensed summary'!C10-'Condensed summary'!C9</f>
        <v>0</v>
      </c>
      <c r="D6" s="120">
        <f>'Full budget'!Q52-'Condensed summary'!D7-'Condensed summary'!D8-'Condensed summary'!D10-'Condensed summary'!D9</f>
        <v>0</v>
      </c>
      <c r="E6" s="120">
        <f>'Full budget'!V52-'Condensed summary'!E7-'Condensed summary'!E8-'Condensed summary'!E10-'Condensed summary'!E9</f>
        <v>0</v>
      </c>
      <c r="F6" s="120">
        <f>'Full budget'!AA52-'Condensed summary'!F7-'Condensed summary'!F8-'Condensed summary'!F10-'Condensed summary'!F9</f>
        <v>0</v>
      </c>
      <c r="G6" s="121"/>
      <c r="H6" s="122">
        <f t="shared" si="0"/>
        <v>0</v>
      </c>
    </row>
    <row r="7" spans="1:9" ht="13.6" x14ac:dyDescent="0.25">
      <c r="A7" s="119" t="s">
        <v>76</v>
      </c>
      <c r="B7" s="120">
        <f>'Full budget'!G32</f>
        <v>0</v>
      </c>
      <c r="C7" s="120">
        <f>'Full budget'!L32</f>
        <v>0</v>
      </c>
      <c r="D7" s="120">
        <f>'Full budget'!Q32</f>
        <v>0</v>
      </c>
      <c r="E7" s="120">
        <f>'Full budget'!V32</f>
        <v>0</v>
      </c>
      <c r="F7" s="120">
        <f>'Full budget'!AA32</f>
        <v>0</v>
      </c>
      <c r="G7" s="121"/>
      <c r="H7" s="122">
        <f t="shared" si="0"/>
        <v>0</v>
      </c>
    </row>
    <row r="8" spans="1:9" ht="13.6" x14ac:dyDescent="0.25">
      <c r="A8" s="119" t="s">
        <v>75</v>
      </c>
      <c r="B8" s="120">
        <f>'Full budget'!G33+'Full budget'!G34</f>
        <v>0</v>
      </c>
      <c r="C8" s="120">
        <f>'Full budget'!L33+'Full budget'!L34</f>
        <v>0</v>
      </c>
      <c r="D8" s="120">
        <f>'Full budget'!Q33+'Full budget'!Q34</f>
        <v>0</v>
      </c>
      <c r="E8" s="120">
        <f>'Full budget'!V33+'Full budget'!V34</f>
        <v>0</v>
      </c>
      <c r="F8" s="120">
        <f>'Full budget'!AA33+'Full budget'!AA34</f>
        <v>0</v>
      </c>
      <c r="G8" s="121"/>
      <c r="H8" s="122">
        <f t="shared" si="0"/>
        <v>0</v>
      </c>
    </row>
    <row r="9" spans="1:9" ht="13.6" x14ac:dyDescent="0.25">
      <c r="A9" s="119" t="s">
        <v>77</v>
      </c>
      <c r="B9" s="120">
        <f>'Full budget'!G35</f>
        <v>0</v>
      </c>
      <c r="C9" s="120">
        <f>'Full budget'!L35</f>
        <v>0</v>
      </c>
      <c r="D9" s="120">
        <f>'Full budget'!Q35</f>
        <v>0</v>
      </c>
      <c r="E9" s="120">
        <f>'Full budget'!V35</f>
        <v>0</v>
      </c>
      <c r="F9" s="120">
        <f>'Full budget'!AA35</f>
        <v>0</v>
      </c>
      <c r="G9" s="121"/>
      <c r="H9" s="122">
        <f t="shared" ref="H9" si="1">SUM(B9:F9)</f>
        <v>0</v>
      </c>
    </row>
    <row r="10" spans="1:9" ht="13.6" x14ac:dyDescent="0.25">
      <c r="A10" s="119" t="s">
        <v>184</v>
      </c>
      <c r="B10" s="120">
        <f>'Full budget'!G36</f>
        <v>0</v>
      </c>
      <c r="C10" s="120">
        <f>'Full budget'!L36</f>
        <v>0</v>
      </c>
      <c r="D10" s="120">
        <f>'Full budget'!Q36</f>
        <v>0</v>
      </c>
      <c r="E10" s="120">
        <f>'Full budget'!V36</f>
        <v>0</v>
      </c>
      <c r="F10" s="120">
        <f>'Full budget'!AA36</f>
        <v>0</v>
      </c>
      <c r="G10" s="121"/>
      <c r="H10" s="122">
        <f t="shared" si="0"/>
        <v>0</v>
      </c>
    </row>
    <row r="11" spans="1:9" ht="3.75" customHeight="1" x14ac:dyDescent="0.25">
      <c r="A11" s="123"/>
      <c r="B11" s="121"/>
      <c r="C11" s="121"/>
      <c r="D11" s="121"/>
      <c r="E11" s="121"/>
      <c r="F11" s="121"/>
      <c r="G11" s="121"/>
      <c r="H11" s="121"/>
    </row>
    <row r="12" spans="1:9" ht="13.6" x14ac:dyDescent="0.25">
      <c r="A12" s="123" t="s">
        <v>117</v>
      </c>
      <c r="B12" s="121">
        <f>'Full budget'!G58+'Full budget'!G64</f>
        <v>0</v>
      </c>
      <c r="C12" s="121">
        <f>'Full budget'!L58+'Full budget'!L64</f>
        <v>0</v>
      </c>
      <c r="D12" s="121">
        <f>'Full budget'!Q58+'Full budget'!Q64</f>
        <v>0</v>
      </c>
      <c r="E12" s="121">
        <f>'Full budget'!V58+'Full budget'!V64</f>
        <v>0</v>
      </c>
      <c r="F12" s="121">
        <f>'Full budget'!AA58+'Full budget'!AA64</f>
        <v>0</v>
      </c>
      <c r="G12" s="121"/>
      <c r="H12" s="121">
        <f t="shared" ref="H12:H18" si="2">SUM(B12:F12)</f>
        <v>0</v>
      </c>
    </row>
    <row r="13" spans="1:9" ht="5.95" customHeight="1" x14ac:dyDescent="0.25">
      <c r="A13" s="123"/>
      <c r="B13" s="121"/>
      <c r="C13" s="121"/>
      <c r="D13" s="121"/>
      <c r="E13" s="121"/>
      <c r="F13" s="121"/>
      <c r="G13" s="121"/>
      <c r="H13" s="121"/>
    </row>
    <row r="14" spans="1:9" ht="13.6" x14ac:dyDescent="0.25">
      <c r="A14" s="123" t="s">
        <v>187</v>
      </c>
      <c r="B14" s="121">
        <f>'Full budget'!G75</f>
        <v>0</v>
      </c>
      <c r="C14" s="121">
        <f>'Full budget'!L75</f>
        <v>0</v>
      </c>
      <c r="D14" s="121">
        <f>'Full budget'!Q75</f>
        <v>0</v>
      </c>
      <c r="E14" s="121">
        <f>'Full budget'!V75</f>
        <v>0</v>
      </c>
      <c r="F14" s="121">
        <f>'Full budget'!AA75</f>
        <v>0</v>
      </c>
      <c r="H14" s="121">
        <f t="shared" si="2"/>
        <v>0</v>
      </c>
    </row>
    <row r="15" spans="1:9" ht="10.55" customHeight="1" x14ac:dyDescent="0.25">
      <c r="A15" s="123"/>
      <c r="B15" s="123"/>
      <c r="C15" s="123"/>
      <c r="D15" s="123"/>
      <c r="E15" s="123"/>
      <c r="F15" s="123"/>
      <c r="G15" s="123"/>
      <c r="H15" s="123"/>
    </row>
    <row r="16" spans="1:9" s="293" customFormat="1" x14ac:dyDescent="0.2">
      <c r="A16" s="293" t="s">
        <v>186</v>
      </c>
      <c r="B16" s="294">
        <f>B4+B5+B6+B7+B8+B9+B10+B12</f>
        <v>0</v>
      </c>
    </row>
    <row r="17" spans="1:8" s="293" customFormat="1" x14ac:dyDescent="0.2">
      <c r="A17" s="293" t="s">
        <v>185</v>
      </c>
      <c r="B17" s="294">
        <f>B14</f>
        <v>0</v>
      </c>
    </row>
    <row r="18" spans="1:8" ht="14.3" thickBot="1" x14ac:dyDescent="0.3">
      <c r="A18" s="123" t="s">
        <v>78</v>
      </c>
      <c r="B18" s="124">
        <f>SUM(B4:B14)</f>
        <v>0</v>
      </c>
      <c r="C18" s="124">
        <f>SUM(C4:C14)</f>
        <v>0</v>
      </c>
      <c r="D18" s="124">
        <f>SUM(D4:D14)</f>
        <v>0</v>
      </c>
      <c r="E18" s="124">
        <f>SUM(E4:E14)</f>
        <v>0</v>
      </c>
      <c r="F18" s="124">
        <f>SUM(F4:F14)</f>
        <v>0</v>
      </c>
      <c r="G18" s="123"/>
      <c r="H18" s="125">
        <f t="shared" si="2"/>
        <v>0</v>
      </c>
    </row>
    <row r="19" spans="1:8" ht="13.6" thickTop="1" x14ac:dyDescent="0.2"/>
    <row r="23" spans="1:8" x14ac:dyDescent="0.2">
      <c r="A23" s="116" t="s">
        <v>145</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57"/>
  <sheetViews>
    <sheetView topLeftCell="A12" workbookViewId="0">
      <pane xSplit="1" topLeftCell="B1" activePane="topRight" state="frozen"/>
      <selection activeCell="A4" sqref="A4"/>
      <selection pane="topRight" activeCell="B33" sqref="B33:E33"/>
    </sheetView>
  </sheetViews>
  <sheetFormatPr defaultColWidth="9.125" defaultRowHeight="12.9" x14ac:dyDescent="0.2"/>
  <cols>
    <col min="1" max="1" width="30.25" style="177" customWidth="1"/>
    <col min="2" max="2" width="9.75" style="116" bestFit="1" customWidth="1"/>
    <col min="3" max="3" width="8.25" style="116" bestFit="1" customWidth="1"/>
    <col min="4" max="4" width="7.625" style="116" bestFit="1" customWidth="1"/>
    <col min="5" max="5" width="11.25" style="177" bestFit="1" customWidth="1"/>
    <col min="6" max="6" width="7.75" style="116" bestFit="1" customWidth="1"/>
    <col min="7" max="7" width="8.25" style="116" bestFit="1" customWidth="1"/>
    <col min="8" max="8" width="5.125" style="116" bestFit="1" customWidth="1"/>
    <col min="9" max="9" width="11.25" style="116" bestFit="1" customWidth="1"/>
    <col min="10" max="10" width="7.75" style="178" bestFit="1" customWidth="1"/>
    <col min="11" max="11" width="8.25" style="116" bestFit="1" customWidth="1"/>
    <col min="12" max="12" width="5.125" style="116" bestFit="1" customWidth="1"/>
    <col min="13" max="13" width="11.25" style="116" bestFit="1" customWidth="1"/>
    <col min="14" max="14" width="7.75" style="178" bestFit="1" customWidth="1"/>
    <col min="15" max="15" width="8.25" style="116" bestFit="1" customWidth="1"/>
    <col min="16" max="16" width="5.125" style="116" bestFit="1" customWidth="1"/>
    <col min="17" max="17" width="11.25" style="116" bestFit="1" customWidth="1"/>
    <col min="18" max="18" width="7.75" style="178" bestFit="1" customWidth="1"/>
    <col min="19" max="19" width="8.25" style="116" bestFit="1" customWidth="1"/>
    <col min="20" max="20" width="5" style="116" customWidth="1"/>
    <col min="21" max="21" width="11.25" style="116" bestFit="1" customWidth="1"/>
    <col min="22" max="22" width="12.25" style="159" bestFit="1" customWidth="1"/>
    <col min="23" max="23" width="39.125" style="116" customWidth="1"/>
    <col min="24" max="24" width="107.75" style="116" customWidth="1"/>
    <col min="25" max="16384" width="9.125" style="116"/>
  </cols>
  <sheetData>
    <row r="1" spans="1:23" ht="15.65" x14ac:dyDescent="0.25">
      <c r="A1" s="115" t="s">
        <v>81</v>
      </c>
      <c r="E1" s="116"/>
      <c r="J1" s="116"/>
      <c r="N1" s="116"/>
      <c r="R1" s="116"/>
      <c r="V1" s="116"/>
    </row>
    <row r="2" spans="1:23" ht="5.3" customHeight="1" x14ac:dyDescent="0.2">
      <c r="A2" s="116"/>
      <c r="E2" s="116"/>
      <c r="J2" s="116"/>
      <c r="N2" s="116"/>
      <c r="R2" s="116"/>
      <c r="V2" s="116"/>
    </row>
    <row r="3" spans="1:23" ht="13.6" x14ac:dyDescent="0.2">
      <c r="A3" s="234" t="s">
        <v>194</v>
      </c>
      <c r="B3" s="323">
        <f>B32</f>
        <v>23.03</v>
      </c>
      <c r="C3" s="233" t="s">
        <v>195</v>
      </c>
      <c r="D3" s="234"/>
      <c r="E3" s="234"/>
      <c r="F3" s="235"/>
      <c r="G3" s="127"/>
      <c r="H3" s="127"/>
      <c r="I3" s="127"/>
      <c r="J3" s="116"/>
      <c r="N3" s="116"/>
      <c r="R3" s="116"/>
      <c r="V3" s="116"/>
    </row>
    <row r="4" spans="1:23" s="165" customFormat="1" ht="15.65" x14ac:dyDescent="0.25">
      <c r="A4" s="324" t="s">
        <v>243</v>
      </c>
      <c r="B4" s="325">
        <f>B3*1.05</f>
        <v>24.181500000000003</v>
      </c>
      <c r="C4" s="216"/>
      <c r="D4" s="216"/>
    </row>
    <row r="5" spans="1:23" ht="5.3" customHeight="1" x14ac:dyDescent="0.2">
      <c r="A5" s="116"/>
      <c r="E5" s="116"/>
      <c r="J5" s="116"/>
      <c r="N5" s="116"/>
      <c r="R5" s="116"/>
      <c r="V5" s="116"/>
    </row>
    <row r="6" spans="1:23" ht="5.3" customHeight="1" thickBot="1" x14ac:dyDescent="0.25">
      <c r="A6" s="116"/>
      <c r="E6" s="116"/>
      <c r="J6" s="116"/>
      <c r="N6" s="116"/>
      <c r="R6" s="116"/>
      <c r="V6" s="116"/>
    </row>
    <row r="7" spans="1:23" ht="16.3" thickBot="1" x14ac:dyDescent="0.3">
      <c r="A7" s="128" t="s">
        <v>81</v>
      </c>
      <c r="B7" s="407" t="s">
        <v>0</v>
      </c>
      <c r="C7" s="407"/>
      <c r="D7" s="407"/>
      <c r="E7" s="408"/>
      <c r="F7" s="409" t="s">
        <v>1</v>
      </c>
      <c r="G7" s="407"/>
      <c r="H7" s="407"/>
      <c r="I7" s="408"/>
      <c r="J7" s="410" t="s">
        <v>2</v>
      </c>
      <c r="K7" s="411"/>
      <c r="L7" s="411"/>
      <c r="M7" s="412"/>
      <c r="N7" s="409" t="s">
        <v>3</v>
      </c>
      <c r="O7" s="407"/>
      <c r="P7" s="407"/>
      <c r="Q7" s="408"/>
      <c r="R7" s="409" t="s">
        <v>4</v>
      </c>
      <c r="S7" s="407"/>
      <c r="T7" s="407"/>
      <c r="U7" s="408"/>
      <c r="V7" s="129"/>
    </row>
    <row r="8" spans="1:23" s="138" customFormat="1" ht="27.85" thickBot="1" x14ac:dyDescent="0.3">
      <c r="A8" s="130" t="s">
        <v>82</v>
      </c>
      <c r="B8" s="131" t="s">
        <v>83</v>
      </c>
      <c r="C8" s="132" t="s">
        <v>84</v>
      </c>
      <c r="D8" s="132" t="s">
        <v>85</v>
      </c>
      <c r="E8" s="133" t="s">
        <v>86</v>
      </c>
      <c r="F8" s="134" t="s">
        <v>83</v>
      </c>
      <c r="G8" s="132" t="s">
        <v>84</v>
      </c>
      <c r="H8" s="132" t="s">
        <v>85</v>
      </c>
      <c r="I8" s="135" t="s">
        <v>86</v>
      </c>
      <c r="J8" s="134" t="s">
        <v>83</v>
      </c>
      <c r="K8" s="132" t="s">
        <v>84</v>
      </c>
      <c r="L8" s="132" t="s">
        <v>85</v>
      </c>
      <c r="M8" s="135" t="s">
        <v>86</v>
      </c>
      <c r="N8" s="134" t="s">
        <v>83</v>
      </c>
      <c r="O8" s="132" t="s">
        <v>84</v>
      </c>
      <c r="P8" s="132" t="s">
        <v>85</v>
      </c>
      <c r="Q8" s="135" t="s">
        <v>86</v>
      </c>
      <c r="R8" s="134" t="s">
        <v>83</v>
      </c>
      <c r="S8" s="132" t="s">
        <v>84</v>
      </c>
      <c r="T8" s="132" t="s">
        <v>85</v>
      </c>
      <c r="U8" s="136" t="s">
        <v>86</v>
      </c>
      <c r="V8" s="137" t="s">
        <v>87</v>
      </c>
      <c r="W8" s="137" t="s">
        <v>6</v>
      </c>
    </row>
    <row r="9" spans="1:23" ht="14.3" x14ac:dyDescent="0.25">
      <c r="A9" s="139"/>
      <c r="B9" s="140">
        <f>$B$4</f>
        <v>24.181500000000003</v>
      </c>
      <c r="C9" s="141"/>
      <c r="D9" s="141"/>
      <c r="E9" s="142">
        <f t="shared" ref="E9:E18" si="0">ROUND(((C9*B9)*D9),0)</f>
        <v>0</v>
      </c>
      <c r="F9" s="143">
        <f>$B9*1.05</f>
        <v>25.390575000000005</v>
      </c>
      <c r="G9" s="141"/>
      <c r="H9" s="141"/>
      <c r="I9" s="142">
        <f>ROUND(((G9*F9)*H9),0)</f>
        <v>0</v>
      </c>
      <c r="J9" s="143">
        <f>$F9*1.05</f>
        <v>26.660103750000008</v>
      </c>
      <c r="K9" s="141"/>
      <c r="L9" s="141"/>
      <c r="M9" s="142">
        <f t="shared" ref="M9:M18" si="1">ROUND(((K9*J9)*L9),0)</f>
        <v>0</v>
      </c>
      <c r="N9" s="143">
        <f>$J9*1.05</f>
        <v>27.993108937500011</v>
      </c>
      <c r="O9" s="141"/>
      <c r="P9" s="141"/>
      <c r="Q9" s="142">
        <f t="shared" ref="Q9:Q18" si="2">ROUND(((O9*N9)*P9),0)</f>
        <v>0</v>
      </c>
      <c r="R9" s="143">
        <f>$N9*1.05</f>
        <v>29.392764384375013</v>
      </c>
      <c r="S9" s="141"/>
      <c r="T9" s="141"/>
      <c r="U9" s="142">
        <f t="shared" ref="U9:U18" si="3">ROUND(((S9*R9)*T9),0)</f>
        <v>0</v>
      </c>
      <c r="V9" s="144">
        <f>E9+I9+M9+Q9+U9</f>
        <v>0</v>
      </c>
      <c r="W9" s="145"/>
    </row>
    <row r="10" spans="1:23" ht="14.3" x14ac:dyDescent="0.25">
      <c r="A10" s="139"/>
      <c r="B10" s="146">
        <f>$B$4</f>
        <v>24.181500000000003</v>
      </c>
      <c r="C10" s="147"/>
      <c r="D10" s="148"/>
      <c r="E10" s="149">
        <f t="shared" si="0"/>
        <v>0</v>
      </c>
      <c r="F10" s="150">
        <f t="shared" ref="F10:F18" si="4">$B10*1.05</f>
        <v>25.390575000000005</v>
      </c>
      <c r="G10" s="147"/>
      <c r="H10" s="148"/>
      <c r="I10" s="149">
        <f t="shared" ref="I10:I18" si="5">ROUND(((G10*F10)*H10),0)</f>
        <v>0</v>
      </c>
      <c r="J10" s="150">
        <f t="shared" ref="J10:J18" si="6">$F10*1.05</f>
        <v>26.660103750000008</v>
      </c>
      <c r="K10" s="147"/>
      <c r="L10" s="148"/>
      <c r="M10" s="149">
        <f t="shared" si="1"/>
        <v>0</v>
      </c>
      <c r="N10" s="150">
        <f t="shared" ref="N10:N18" si="7">$J10*1.05</f>
        <v>27.993108937500011</v>
      </c>
      <c r="O10" s="147"/>
      <c r="P10" s="148"/>
      <c r="Q10" s="149">
        <f t="shared" si="2"/>
        <v>0</v>
      </c>
      <c r="R10" s="150">
        <f t="shared" ref="R10:R18" si="8">$N10*1.05</f>
        <v>29.392764384375013</v>
      </c>
      <c r="S10" s="147"/>
      <c r="T10" s="148"/>
      <c r="U10" s="149">
        <f t="shared" si="3"/>
        <v>0</v>
      </c>
      <c r="V10" s="144">
        <f t="shared" ref="V10:V18" si="9">E10+I10+M10+Q10+U10</f>
        <v>0</v>
      </c>
      <c r="W10" s="151"/>
    </row>
    <row r="11" spans="1:23" ht="14.3" x14ac:dyDescent="0.25">
      <c r="A11" s="139"/>
      <c r="B11" s="146">
        <f t="shared" ref="B11:B18" si="10">$B$4</f>
        <v>24.181500000000003</v>
      </c>
      <c r="C11" s="152"/>
      <c r="D11" s="148"/>
      <c r="E11" s="149">
        <f t="shared" si="0"/>
        <v>0</v>
      </c>
      <c r="F11" s="150">
        <f t="shared" si="4"/>
        <v>25.390575000000005</v>
      </c>
      <c r="G11" s="147"/>
      <c r="H11" s="148"/>
      <c r="I11" s="149">
        <f t="shared" si="5"/>
        <v>0</v>
      </c>
      <c r="J11" s="150">
        <f t="shared" si="6"/>
        <v>26.660103750000008</v>
      </c>
      <c r="K11" s="152"/>
      <c r="L11" s="148"/>
      <c r="M11" s="149">
        <f t="shared" si="1"/>
        <v>0</v>
      </c>
      <c r="N11" s="150">
        <f t="shared" si="7"/>
        <v>27.993108937500011</v>
      </c>
      <c r="O11" s="147"/>
      <c r="P11" s="148"/>
      <c r="Q11" s="149">
        <f t="shared" si="2"/>
        <v>0</v>
      </c>
      <c r="R11" s="150">
        <f t="shared" si="8"/>
        <v>29.392764384375013</v>
      </c>
      <c r="S11" s="152"/>
      <c r="T11" s="148"/>
      <c r="U11" s="149">
        <f t="shared" si="3"/>
        <v>0</v>
      </c>
      <c r="V11" s="144">
        <f t="shared" si="9"/>
        <v>0</v>
      </c>
      <c r="W11" s="151"/>
    </row>
    <row r="12" spans="1:23" ht="14.3" x14ac:dyDescent="0.25">
      <c r="A12" s="139"/>
      <c r="B12" s="146">
        <f t="shared" si="10"/>
        <v>24.181500000000003</v>
      </c>
      <c r="C12" s="152"/>
      <c r="D12" s="148"/>
      <c r="E12" s="149">
        <f t="shared" si="0"/>
        <v>0</v>
      </c>
      <c r="F12" s="150">
        <f t="shared" si="4"/>
        <v>25.390575000000005</v>
      </c>
      <c r="G12" s="152"/>
      <c r="H12" s="148"/>
      <c r="I12" s="149">
        <f t="shared" si="5"/>
        <v>0</v>
      </c>
      <c r="J12" s="150">
        <f t="shared" si="6"/>
        <v>26.660103750000008</v>
      </c>
      <c r="K12" s="147"/>
      <c r="L12" s="148"/>
      <c r="M12" s="149">
        <f t="shared" si="1"/>
        <v>0</v>
      </c>
      <c r="N12" s="150">
        <f t="shared" si="7"/>
        <v>27.993108937500011</v>
      </c>
      <c r="O12" s="152"/>
      <c r="P12" s="148"/>
      <c r="Q12" s="149">
        <f t="shared" si="2"/>
        <v>0</v>
      </c>
      <c r="R12" s="150">
        <f t="shared" si="8"/>
        <v>29.392764384375013</v>
      </c>
      <c r="S12" s="147"/>
      <c r="T12" s="148"/>
      <c r="U12" s="149">
        <f t="shared" si="3"/>
        <v>0</v>
      </c>
      <c r="V12" s="144">
        <f t="shared" si="9"/>
        <v>0</v>
      </c>
      <c r="W12" s="151"/>
    </row>
    <row r="13" spans="1:23" ht="14.3" x14ac:dyDescent="0.25">
      <c r="A13" s="139"/>
      <c r="B13" s="146">
        <f t="shared" si="10"/>
        <v>24.181500000000003</v>
      </c>
      <c r="C13" s="152"/>
      <c r="D13" s="148"/>
      <c r="E13" s="149">
        <f t="shared" si="0"/>
        <v>0</v>
      </c>
      <c r="F13" s="150">
        <f t="shared" si="4"/>
        <v>25.390575000000005</v>
      </c>
      <c r="G13" s="152"/>
      <c r="H13" s="148"/>
      <c r="I13" s="149">
        <f t="shared" si="5"/>
        <v>0</v>
      </c>
      <c r="J13" s="150">
        <f t="shared" si="6"/>
        <v>26.660103750000008</v>
      </c>
      <c r="K13" s="152"/>
      <c r="L13" s="148"/>
      <c r="M13" s="149">
        <f t="shared" si="1"/>
        <v>0</v>
      </c>
      <c r="N13" s="150">
        <f t="shared" si="7"/>
        <v>27.993108937500011</v>
      </c>
      <c r="O13" s="152"/>
      <c r="P13" s="148"/>
      <c r="Q13" s="149">
        <f t="shared" si="2"/>
        <v>0</v>
      </c>
      <c r="R13" s="150">
        <f t="shared" si="8"/>
        <v>29.392764384375013</v>
      </c>
      <c r="S13" s="152"/>
      <c r="T13" s="148"/>
      <c r="U13" s="149">
        <f t="shared" si="3"/>
        <v>0</v>
      </c>
      <c r="V13" s="144">
        <f t="shared" si="9"/>
        <v>0</v>
      </c>
      <c r="W13" s="151"/>
    </row>
    <row r="14" spans="1:23" ht="14.3" x14ac:dyDescent="0.25">
      <c r="A14" s="139"/>
      <c r="B14" s="146">
        <f t="shared" si="10"/>
        <v>24.181500000000003</v>
      </c>
      <c r="C14" s="152"/>
      <c r="D14" s="148"/>
      <c r="E14" s="149">
        <f t="shared" si="0"/>
        <v>0</v>
      </c>
      <c r="F14" s="150">
        <f t="shared" si="4"/>
        <v>25.390575000000005</v>
      </c>
      <c r="G14" s="152"/>
      <c r="H14" s="148"/>
      <c r="I14" s="149">
        <f t="shared" si="5"/>
        <v>0</v>
      </c>
      <c r="J14" s="150">
        <f t="shared" si="6"/>
        <v>26.660103750000008</v>
      </c>
      <c r="K14" s="152"/>
      <c r="L14" s="148"/>
      <c r="M14" s="149">
        <f t="shared" si="1"/>
        <v>0</v>
      </c>
      <c r="N14" s="150">
        <f t="shared" si="7"/>
        <v>27.993108937500011</v>
      </c>
      <c r="O14" s="152"/>
      <c r="P14" s="148"/>
      <c r="Q14" s="149">
        <f t="shared" si="2"/>
        <v>0</v>
      </c>
      <c r="R14" s="150">
        <f t="shared" si="8"/>
        <v>29.392764384375013</v>
      </c>
      <c r="S14" s="152"/>
      <c r="T14" s="148"/>
      <c r="U14" s="149">
        <f t="shared" si="3"/>
        <v>0</v>
      </c>
      <c r="V14" s="144">
        <f t="shared" si="9"/>
        <v>0</v>
      </c>
      <c r="W14" s="151"/>
    </row>
    <row r="15" spans="1:23" ht="14.3" x14ac:dyDescent="0.25">
      <c r="A15" s="139"/>
      <c r="B15" s="146">
        <f t="shared" si="10"/>
        <v>24.181500000000003</v>
      </c>
      <c r="C15" s="152"/>
      <c r="D15" s="148"/>
      <c r="E15" s="149">
        <f t="shared" si="0"/>
        <v>0</v>
      </c>
      <c r="F15" s="150">
        <f t="shared" si="4"/>
        <v>25.390575000000005</v>
      </c>
      <c r="G15" s="152"/>
      <c r="H15" s="148"/>
      <c r="I15" s="149">
        <f t="shared" si="5"/>
        <v>0</v>
      </c>
      <c r="J15" s="150">
        <f t="shared" si="6"/>
        <v>26.660103750000008</v>
      </c>
      <c r="K15" s="152"/>
      <c r="L15" s="148"/>
      <c r="M15" s="149">
        <f t="shared" si="1"/>
        <v>0</v>
      </c>
      <c r="N15" s="150">
        <f t="shared" si="7"/>
        <v>27.993108937500011</v>
      </c>
      <c r="O15" s="152"/>
      <c r="P15" s="148"/>
      <c r="Q15" s="149">
        <f t="shared" si="2"/>
        <v>0</v>
      </c>
      <c r="R15" s="150">
        <f t="shared" si="8"/>
        <v>29.392764384375013</v>
      </c>
      <c r="S15" s="152"/>
      <c r="T15" s="148"/>
      <c r="U15" s="149">
        <f t="shared" si="3"/>
        <v>0</v>
      </c>
      <c r="V15" s="144">
        <f t="shared" si="9"/>
        <v>0</v>
      </c>
      <c r="W15" s="151"/>
    </row>
    <row r="16" spans="1:23" ht="14.3" x14ac:dyDescent="0.25">
      <c r="A16" s="139"/>
      <c r="B16" s="146">
        <f t="shared" si="10"/>
        <v>24.181500000000003</v>
      </c>
      <c r="C16" s="152"/>
      <c r="D16" s="148"/>
      <c r="E16" s="149">
        <f t="shared" si="0"/>
        <v>0</v>
      </c>
      <c r="F16" s="150">
        <f t="shared" si="4"/>
        <v>25.390575000000005</v>
      </c>
      <c r="G16" s="152"/>
      <c r="H16" s="148"/>
      <c r="I16" s="149">
        <f t="shared" si="5"/>
        <v>0</v>
      </c>
      <c r="J16" s="150">
        <f t="shared" si="6"/>
        <v>26.660103750000008</v>
      </c>
      <c r="K16" s="152"/>
      <c r="L16" s="148"/>
      <c r="M16" s="149">
        <f t="shared" si="1"/>
        <v>0</v>
      </c>
      <c r="N16" s="150">
        <f t="shared" si="7"/>
        <v>27.993108937500011</v>
      </c>
      <c r="O16" s="152"/>
      <c r="P16" s="148"/>
      <c r="Q16" s="149">
        <f t="shared" si="2"/>
        <v>0</v>
      </c>
      <c r="R16" s="150">
        <f t="shared" si="8"/>
        <v>29.392764384375013</v>
      </c>
      <c r="S16" s="152"/>
      <c r="T16" s="148"/>
      <c r="U16" s="149">
        <f t="shared" si="3"/>
        <v>0</v>
      </c>
      <c r="V16" s="144">
        <f t="shared" si="9"/>
        <v>0</v>
      </c>
      <c r="W16" s="151"/>
    </row>
    <row r="17" spans="1:60" ht="14.3" x14ac:dyDescent="0.25">
      <c r="A17" s="139"/>
      <c r="B17" s="146">
        <f t="shared" si="10"/>
        <v>24.181500000000003</v>
      </c>
      <c r="C17" s="152"/>
      <c r="D17" s="148"/>
      <c r="E17" s="149">
        <f t="shared" si="0"/>
        <v>0</v>
      </c>
      <c r="F17" s="150">
        <f t="shared" si="4"/>
        <v>25.390575000000005</v>
      </c>
      <c r="G17" s="152"/>
      <c r="H17" s="148"/>
      <c r="I17" s="149">
        <f t="shared" si="5"/>
        <v>0</v>
      </c>
      <c r="J17" s="150">
        <f t="shared" si="6"/>
        <v>26.660103750000008</v>
      </c>
      <c r="K17" s="152"/>
      <c r="L17" s="148"/>
      <c r="M17" s="149">
        <f t="shared" si="1"/>
        <v>0</v>
      </c>
      <c r="N17" s="150">
        <f t="shared" si="7"/>
        <v>27.993108937500011</v>
      </c>
      <c r="O17" s="152"/>
      <c r="P17" s="148"/>
      <c r="Q17" s="149">
        <f t="shared" si="2"/>
        <v>0</v>
      </c>
      <c r="R17" s="150">
        <f t="shared" si="8"/>
        <v>29.392764384375013</v>
      </c>
      <c r="S17" s="152"/>
      <c r="T17" s="148"/>
      <c r="U17" s="149">
        <f t="shared" si="3"/>
        <v>0</v>
      </c>
      <c r="V17" s="144">
        <f t="shared" si="9"/>
        <v>0</v>
      </c>
      <c r="W17" s="151"/>
    </row>
    <row r="18" spans="1:60" ht="14.3" x14ac:dyDescent="0.25">
      <c r="A18" s="139"/>
      <c r="B18" s="146">
        <f t="shared" si="10"/>
        <v>24.181500000000003</v>
      </c>
      <c r="C18" s="152"/>
      <c r="D18" s="148"/>
      <c r="E18" s="149">
        <f t="shared" si="0"/>
        <v>0</v>
      </c>
      <c r="F18" s="150">
        <f t="shared" si="4"/>
        <v>25.390575000000005</v>
      </c>
      <c r="G18" s="152"/>
      <c r="H18" s="148"/>
      <c r="I18" s="149">
        <f t="shared" si="5"/>
        <v>0</v>
      </c>
      <c r="J18" s="150">
        <f t="shared" si="6"/>
        <v>26.660103750000008</v>
      </c>
      <c r="K18" s="152"/>
      <c r="L18" s="148"/>
      <c r="M18" s="149">
        <f t="shared" si="1"/>
        <v>0</v>
      </c>
      <c r="N18" s="150">
        <f t="shared" si="7"/>
        <v>27.993108937500011</v>
      </c>
      <c r="O18" s="152"/>
      <c r="P18" s="148"/>
      <c r="Q18" s="149">
        <f t="shared" si="2"/>
        <v>0</v>
      </c>
      <c r="R18" s="150">
        <f t="shared" si="8"/>
        <v>29.392764384375013</v>
      </c>
      <c r="S18" s="152"/>
      <c r="T18" s="148"/>
      <c r="U18" s="149">
        <f t="shared" si="3"/>
        <v>0</v>
      </c>
      <c r="V18" s="144">
        <f t="shared" si="9"/>
        <v>0</v>
      </c>
      <c r="W18" s="151"/>
    </row>
    <row r="19" spans="1:60" ht="14.3" thickBot="1" x14ac:dyDescent="0.3">
      <c r="A19" s="153"/>
      <c r="B19" s="154"/>
      <c r="C19" s="154"/>
      <c r="D19" s="155"/>
      <c r="E19" s="156">
        <f>SUM(E9:E18)</f>
        <v>0</v>
      </c>
      <c r="F19" s="157"/>
      <c r="G19" s="154"/>
      <c r="H19" s="155"/>
      <c r="I19" s="156">
        <f>SUM(I9:I18)</f>
        <v>0</v>
      </c>
      <c r="J19" s="157"/>
      <c r="K19" s="154"/>
      <c r="L19" s="155"/>
      <c r="M19" s="156">
        <f>SUM(M9:M18)</f>
        <v>0</v>
      </c>
      <c r="N19" s="157"/>
      <c r="O19" s="154"/>
      <c r="P19" s="155"/>
      <c r="Q19" s="156">
        <f>SUM(Q9:Q18)</f>
        <v>0</v>
      </c>
      <c r="R19" s="157"/>
      <c r="S19" s="154"/>
      <c r="T19" s="155"/>
      <c r="U19" s="156">
        <f>SUM(U9:U18)</f>
        <v>0</v>
      </c>
      <c r="V19" s="158">
        <f>SUM(V9:V18)</f>
        <v>0</v>
      </c>
      <c r="W19" s="159"/>
    </row>
    <row r="20" spans="1:60" s="154" customFormat="1" ht="5.3" customHeight="1" thickTop="1" thickBot="1" x14ac:dyDescent="0.3">
      <c r="A20" s="160"/>
      <c r="B20" s="161"/>
      <c r="C20" s="161"/>
      <c r="D20" s="161"/>
      <c r="E20" s="162"/>
      <c r="F20" s="163"/>
      <c r="G20" s="161"/>
      <c r="H20" s="161"/>
      <c r="I20" s="162"/>
      <c r="J20" s="163"/>
      <c r="K20" s="161"/>
      <c r="L20" s="161"/>
      <c r="M20" s="162"/>
      <c r="N20" s="163"/>
      <c r="O20" s="161"/>
      <c r="P20" s="161"/>
      <c r="Q20" s="162"/>
      <c r="R20" s="163"/>
      <c r="S20" s="161"/>
      <c r="T20" s="161"/>
      <c r="U20" s="162"/>
      <c r="V20" s="164"/>
      <c r="W20" s="160"/>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row>
    <row r="21" spans="1:60" s="165" customFormat="1" x14ac:dyDescent="0.2"/>
    <row r="22" spans="1:60" s="165" customFormat="1" x14ac:dyDescent="0.2">
      <c r="N22" s="166"/>
      <c r="O22" s="167"/>
    </row>
    <row r="23" spans="1:60" s="229" customFormat="1" ht="13.6" x14ac:dyDescent="0.25">
      <c r="A23" s="226" t="s">
        <v>154</v>
      </c>
      <c r="B23" s="227"/>
      <c r="C23" s="226"/>
      <c r="D23" s="226"/>
      <c r="E23" s="226"/>
      <c r="F23" s="228"/>
      <c r="G23" s="228"/>
      <c r="H23" s="228"/>
      <c r="I23" s="228"/>
      <c r="J23" s="226"/>
      <c r="K23" s="226"/>
      <c r="L23" s="226"/>
      <c r="M23" s="226"/>
      <c r="N23" s="226"/>
      <c r="O23" s="226"/>
      <c r="P23" s="226"/>
    </row>
    <row r="24" spans="1:60" s="165" customFormat="1" ht="13.6" x14ac:dyDescent="0.2">
      <c r="B24" s="168"/>
      <c r="F24" s="168"/>
      <c r="G24" s="168"/>
      <c r="H24" s="168"/>
      <c r="I24" s="168"/>
    </row>
    <row r="25" spans="1:60" s="165" customFormat="1" ht="13.6" x14ac:dyDescent="0.25">
      <c r="A25" s="169" t="s">
        <v>15</v>
      </c>
      <c r="B25" s="168"/>
      <c r="F25" s="168"/>
      <c r="G25" s="168"/>
      <c r="H25" s="168"/>
      <c r="I25" s="168"/>
    </row>
    <row r="26" spans="1:60" s="165" customFormat="1" ht="13.6" x14ac:dyDescent="0.25">
      <c r="A26" s="170" t="s">
        <v>89</v>
      </c>
      <c r="B26" s="171"/>
      <c r="C26" s="172"/>
      <c r="D26" s="172"/>
      <c r="E26" s="172"/>
      <c r="F26" s="168"/>
      <c r="G26" s="168"/>
      <c r="H26" s="168"/>
      <c r="I26" s="168"/>
    </row>
    <row r="27" spans="1:60" s="165" customFormat="1" ht="13.6" x14ac:dyDescent="0.2">
      <c r="A27" s="173"/>
      <c r="B27" s="168"/>
      <c r="F27" s="168"/>
      <c r="G27" s="168"/>
      <c r="H27" s="168"/>
      <c r="I27" s="168"/>
    </row>
    <row r="28" spans="1:60" s="165" customFormat="1" x14ac:dyDescent="0.2">
      <c r="A28" s="173"/>
    </row>
    <row r="29" spans="1:60" s="165" customFormat="1" x14ac:dyDescent="0.2">
      <c r="A29" s="173"/>
    </row>
    <row r="30" spans="1:60" x14ac:dyDescent="0.2">
      <c r="A30" s="219"/>
      <c r="C30" s="218"/>
      <c r="E30" s="116"/>
      <c r="J30" s="116"/>
      <c r="N30" s="116"/>
      <c r="R30" s="116"/>
      <c r="V30" s="116"/>
    </row>
    <row r="31" spans="1:60" s="165" customFormat="1" ht="13.6" x14ac:dyDescent="0.25">
      <c r="A31" s="123" t="s">
        <v>242</v>
      </c>
      <c r="B31" s="116"/>
      <c r="D31" s="236" t="s">
        <v>277</v>
      </c>
      <c r="E31" s="236"/>
      <c r="F31" s="328"/>
    </row>
    <row r="32" spans="1:60" s="165" customFormat="1" ht="14.3" x14ac:dyDescent="0.25">
      <c r="A32" s="262" t="s">
        <v>151</v>
      </c>
      <c r="B32" s="215">
        <v>23.03</v>
      </c>
      <c r="C32" s="213">
        <f>B32*1.05</f>
        <v>24.181500000000003</v>
      </c>
      <c r="D32" s="330">
        <f>C32*1.05</f>
        <v>25.390575000000005</v>
      </c>
      <c r="E32" s="216">
        <f>D32*1.05</f>
        <v>26.660103750000008</v>
      </c>
    </row>
    <row r="33" spans="1:22" s="165" customFormat="1" ht="13.6" x14ac:dyDescent="0.2">
      <c r="A33" s="174"/>
      <c r="B33" s="331">
        <v>2024</v>
      </c>
      <c r="C33" s="331">
        <v>2025</v>
      </c>
      <c r="D33" s="331">
        <v>2026</v>
      </c>
      <c r="E33" s="331">
        <v>2027</v>
      </c>
    </row>
    <row r="34" spans="1:22" s="165" customFormat="1" ht="13.6" x14ac:dyDescent="0.2">
      <c r="A34" s="175"/>
    </row>
    <row r="35" spans="1:22" s="165" customFormat="1" ht="13.6" x14ac:dyDescent="0.2">
      <c r="A35" s="174"/>
    </row>
    <row r="36" spans="1:22" s="165" customFormat="1" ht="13.6" x14ac:dyDescent="0.2">
      <c r="A36" s="174"/>
    </row>
    <row r="37" spans="1:22" s="165" customFormat="1" ht="13.6" x14ac:dyDescent="0.2">
      <c r="A37" s="174"/>
    </row>
    <row r="38" spans="1:22" s="165" customFormat="1" x14ac:dyDescent="0.2">
      <c r="A38" s="173"/>
    </row>
    <row r="39" spans="1:22" s="165" customFormat="1" ht="13.6" x14ac:dyDescent="0.2">
      <c r="A39" s="176"/>
    </row>
    <row r="40" spans="1:22" s="165" customFormat="1" ht="13.6" x14ac:dyDescent="0.2">
      <c r="A40" s="176"/>
    </row>
    <row r="41" spans="1:22" s="165" customFormat="1" ht="13.6" x14ac:dyDescent="0.2">
      <c r="A41" s="176"/>
    </row>
    <row r="42" spans="1:22" s="165" customFormat="1" x14ac:dyDescent="0.2"/>
    <row r="43" spans="1:22" x14ac:dyDescent="0.2">
      <c r="A43" s="116"/>
      <c r="E43" s="116"/>
      <c r="J43" s="116"/>
      <c r="N43" s="116"/>
      <c r="R43" s="116"/>
      <c r="V43" s="116"/>
    </row>
    <row r="44" spans="1:22" x14ac:dyDescent="0.2">
      <c r="A44" s="116"/>
      <c r="E44" s="116"/>
      <c r="J44" s="116"/>
      <c r="N44" s="116"/>
      <c r="R44" s="116"/>
      <c r="V44" s="116"/>
    </row>
    <row r="45" spans="1:22" x14ac:dyDescent="0.2">
      <c r="A45" s="116"/>
      <c r="E45" s="116"/>
      <c r="J45" s="116"/>
      <c r="N45" s="116"/>
      <c r="R45" s="116"/>
      <c r="V45" s="116"/>
    </row>
    <row r="46" spans="1:22" x14ac:dyDescent="0.2">
      <c r="A46" s="116"/>
      <c r="E46" s="116"/>
      <c r="J46" s="116"/>
      <c r="N46" s="116"/>
      <c r="R46" s="116"/>
      <c r="V46" s="116"/>
    </row>
    <row r="47" spans="1:22" x14ac:dyDescent="0.2">
      <c r="A47" s="116"/>
      <c r="E47" s="116"/>
      <c r="J47" s="116"/>
      <c r="N47" s="116"/>
      <c r="R47" s="116"/>
      <c r="V47" s="116"/>
    </row>
    <row r="48" spans="1:22" x14ac:dyDescent="0.2">
      <c r="A48" s="116"/>
      <c r="E48" s="116"/>
      <c r="J48" s="116"/>
      <c r="N48" s="116"/>
      <c r="R48" s="116"/>
      <c r="V48" s="116"/>
    </row>
    <row r="49" s="116" customFormat="1" x14ac:dyDescent="0.2"/>
    <row r="50" s="116" customFormat="1" x14ac:dyDescent="0.2"/>
    <row r="51" s="116" customFormat="1" x14ac:dyDescent="0.2"/>
    <row r="52" s="116" customFormat="1" x14ac:dyDescent="0.2"/>
    <row r="53" s="116" customFormat="1" x14ac:dyDescent="0.2"/>
    <row r="54" s="116" customFormat="1" x14ac:dyDescent="0.2"/>
    <row r="55" s="116" customFormat="1" x14ac:dyDescent="0.2"/>
    <row r="56" s="116" customFormat="1" x14ac:dyDescent="0.2"/>
    <row r="57" s="116" customFormat="1" x14ac:dyDescent="0.2"/>
  </sheetData>
  <sheetProtection formatColumns="0" formatRows="0" selectLockedCells="1"/>
  <mergeCells count="5">
    <mergeCell ref="B7:E7"/>
    <mergeCell ref="F7:I7"/>
    <mergeCell ref="J7:M7"/>
    <mergeCell ref="N7:Q7"/>
    <mergeCell ref="R7:U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93"/>
  <sheetViews>
    <sheetView zoomScaleNormal="100" workbookViewId="0">
      <pane xSplit="1" topLeftCell="B1" activePane="topRight" state="frozen"/>
      <selection activeCell="A4" sqref="A4"/>
      <selection pane="topRight" activeCell="G42" sqref="G42"/>
    </sheetView>
  </sheetViews>
  <sheetFormatPr defaultColWidth="9.125" defaultRowHeight="14.3" x14ac:dyDescent="0.25"/>
  <cols>
    <col min="1" max="1" width="50.625" style="116" customWidth="1"/>
    <col min="2" max="2" width="9.125" style="224"/>
    <col min="3" max="3" width="9.875" style="116" customWidth="1"/>
    <col min="4" max="4" width="12.625" style="116" customWidth="1"/>
    <col min="5" max="5" width="7.75" style="116" customWidth="1"/>
    <col min="6" max="6" width="5.75" style="116" customWidth="1"/>
    <col min="7" max="7" width="13.625" style="116" customWidth="1"/>
    <col min="8" max="8" width="9.625" style="116" customWidth="1"/>
    <col min="9" max="9" width="9.875" style="116" customWidth="1"/>
    <col min="10" max="10" width="11" style="116" bestFit="1" customWidth="1"/>
    <col min="11" max="11" width="6.625" style="116" customWidth="1"/>
    <col min="12" max="12" width="6.875" style="116" customWidth="1"/>
    <col min="13" max="13" width="14" style="116" customWidth="1"/>
    <col min="14" max="14" width="7.25" style="116" customWidth="1"/>
    <col min="15" max="15" width="9.875" style="116" customWidth="1"/>
    <col min="16" max="16" width="11" style="116" customWidth="1"/>
    <col min="17" max="17" width="7" style="116" customWidth="1"/>
    <col min="18" max="18" width="5.875" style="116" customWidth="1"/>
    <col min="19" max="19" width="12.375" style="116" customWidth="1"/>
    <col min="20" max="20" width="6.75" style="116" bestFit="1" customWidth="1"/>
    <col min="21" max="21" width="8.25" style="116" bestFit="1" customWidth="1"/>
    <col min="22" max="22" width="11" style="116" customWidth="1"/>
    <col min="23" max="23" width="6.75" style="116" customWidth="1"/>
    <col min="24" max="24" width="5.375" style="116" customWidth="1"/>
    <col min="25" max="25" width="11.25" style="116" customWidth="1"/>
    <col min="26" max="26" width="6.75" style="116" bestFit="1" customWidth="1"/>
    <col min="27" max="27" width="9.875" style="116" customWidth="1"/>
    <col min="28" max="28" width="11" style="116" customWidth="1"/>
    <col min="29" max="29" width="6.75" style="116" customWidth="1"/>
    <col min="30" max="30" width="5" style="116" customWidth="1"/>
    <col min="31" max="31" width="12.125" style="116" customWidth="1"/>
    <col min="32" max="32" width="12.75" style="116" customWidth="1"/>
    <col min="33" max="33" width="46.25" style="116" customWidth="1"/>
    <col min="34" max="34" width="107.75" style="116" customWidth="1"/>
    <col min="35" max="16384" width="9.125" style="116"/>
  </cols>
  <sheetData>
    <row r="1" spans="1:37" s="185" customFormat="1" ht="14.95" x14ac:dyDescent="0.3">
      <c r="A1" s="179" t="s">
        <v>90</v>
      </c>
      <c r="B1" s="180"/>
      <c r="C1" s="181"/>
      <c r="D1" s="180"/>
      <c r="E1" s="182"/>
      <c r="F1" s="182"/>
      <c r="G1" s="183"/>
      <c r="H1" s="183"/>
      <c r="I1" s="183"/>
      <c r="J1" s="180"/>
      <c r="K1" s="182"/>
      <c r="L1" s="182"/>
      <c r="M1" s="183"/>
      <c r="N1" s="183"/>
      <c r="O1" s="183"/>
      <c r="P1" s="180"/>
      <c r="Q1" s="182"/>
      <c r="R1" s="182"/>
      <c r="S1" s="183"/>
      <c r="T1" s="184"/>
      <c r="U1" s="184"/>
      <c r="W1" s="186"/>
      <c r="X1" s="186"/>
      <c r="Y1" s="184"/>
      <c r="Z1" s="184"/>
      <c r="AA1" s="184"/>
      <c r="AC1" s="186"/>
      <c r="AD1" s="186"/>
      <c r="AE1" s="184"/>
      <c r="AF1" s="184"/>
      <c r="AG1" s="184"/>
      <c r="AI1" s="186"/>
      <c r="AJ1" s="186"/>
      <c r="AK1" s="186"/>
    </row>
    <row r="2" spans="1:37" s="185" customFormat="1" ht="14.95" x14ac:dyDescent="0.3">
      <c r="A2" s="187" t="s">
        <v>119</v>
      </c>
      <c r="B2" s="188"/>
      <c r="C2" s="170"/>
      <c r="D2" s="188"/>
      <c r="E2" s="189"/>
      <c r="F2" s="189"/>
      <c r="G2" s="190"/>
      <c r="H2" s="190"/>
      <c r="I2" s="190"/>
      <c r="J2" s="188"/>
      <c r="K2" s="189"/>
      <c r="L2" s="189"/>
      <c r="M2" s="190"/>
      <c r="N2" s="190"/>
      <c r="O2" s="190"/>
      <c r="P2" s="188"/>
      <c r="Q2" s="189"/>
      <c r="R2" s="189"/>
      <c r="S2" s="190"/>
      <c r="T2" s="184"/>
      <c r="U2" s="184"/>
      <c r="W2" s="186"/>
      <c r="X2" s="186"/>
      <c r="Y2" s="184"/>
      <c r="Z2" s="184"/>
      <c r="AA2" s="184"/>
      <c r="AC2" s="186"/>
      <c r="AD2" s="186"/>
      <c r="AE2" s="184"/>
      <c r="AF2" s="184"/>
      <c r="AG2" s="184"/>
      <c r="AI2" s="186"/>
      <c r="AJ2" s="186"/>
      <c r="AK2" s="186"/>
    </row>
    <row r="3" spans="1:37" x14ac:dyDescent="0.25">
      <c r="A3" s="191" t="s">
        <v>91</v>
      </c>
      <c r="B3" s="193"/>
      <c r="C3" s="192"/>
      <c r="D3" s="192"/>
      <c r="E3" s="192"/>
      <c r="F3" s="192"/>
      <c r="G3" s="192"/>
      <c r="H3" s="192"/>
      <c r="I3" s="192"/>
      <c r="J3" s="192"/>
      <c r="K3" s="192"/>
      <c r="L3" s="192"/>
      <c r="M3" s="192"/>
      <c r="N3" s="192"/>
      <c r="O3" s="192"/>
      <c r="P3" s="192"/>
      <c r="Q3" s="192"/>
      <c r="R3" s="192"/>
      <c r="S3" s="192"/>
    </row>
    <row r="4" spans="1:37" x14ac:dyDescent="0.25">
      <c r="A4" s="191" t="s">
        <v>92</v>
      </c>
      <c r="B4" s="193"/>
      <c r="C4" s="192"/>
      <c r="D4" s="192"/>
      <c r="E4" s="192"/>
      <c r="F4" s="192"/>
      <c r="G4" s="192"/>
      <c r="H4" s="192"/>
      <c r="I4" s="192"/>
      <c r="J4" s="192"/>
      <c r="K4" s="192"/>
      <c r="L4" s="192"/>
      <c r="M4" s="192"/>
      <c r="N4" s="192"/>
      <c r="O4" s="192"/>
      <c r="P4" s="192"/>
      <c r="Q4" s="192"/>
      <c r="R4" s="192"/>
      <c r="S4" s="192"/>
    </row>
    <row r="5" spans="1:37" x14ac:dyDescent="0.25">
      <c r="A5" s="191" t="s">
        <v>93</v>
      </c>
      <c r="B5" s="193"/>
      <c r="C5" s="192"/>
      <c r="D5" s="192"/>
      <c r="E5" s="192"/>
      <c r="F5" s="192"/>
      <c r="G5" s="192"/>
      <c r="H5" s="192"/>
      <c r="I5" s="192"/>
      <c r="J5" s="192"/>
      <c r="K5" s="192"/>
      <c r="L5" s="192"/>
      <c r="M5" s="192"/>
      <c r="N5" s="192"/>
      <c r="O5" s="192"/>
      <c r="P5" s="192"/>
      <c r="Q5" s="192"/>
      <c r="R5" s="192"/>
      <c r="S5" s="192"/>
    </row>
    <row r="6" spans="1:37" x14ac:dyDescent="0.25">
      <c r="A6" s="191" t="s">
        <v>94</v>
      </c>
      <c r="B6" s="193"/>
      <c r="C6" s="192"/>
      <c r="D6" s="192"/>
      <c r="E6" s="192"/>
      <c r="F6" s="192"/>
      <c r="G6" s="192"/>
      <c r="H6" s="192"/>
      <c r="I6" s="192"/>
      <c r="J6" s="192"/>
      <c r="K6" s="192"/>
      <c r="L6" s="192"/>
      <c r="M6" s="192"/>
      <c r="N6" s="192"/>
      <c r="O6" s="192"/>
      <c r="P6" s="192"/>
      <c r="Q6" s="192"/>
      <c r="R6" s="192"/>
      <c r="S6" s="192"/>
    </row>
    <row r="7" spans="1:37" x14ac:dyDescent="0.25">
      <c r="A7" s="191" t="s">
        <v>95</v>
      </c>
      <c r="B7" s="193"/>
      <c r="C7" s="192"/>
      <c r="D7" s="192"/>
      <c r="E7" s="192"/>
      <c r="F7" s="192"/>
      <c r="G7" s="192"/>
      <c r="H7" s="192"/>
      <c r="I7" s="192"/>
      <c r="J7" s="192"/>
      <c r="K7" s="192"/>
      <c r="L7" s="192"/>
      <c r="M7" s="192"/>
      <c r="N7" s="192"/>
      <c r="O7" s="192"/>
      <c r="P7" s="192"/>
      <c r="Q7" s="192"/>
      <c r="R7" s="192"/>
      <c r="S7" s="192"/>
    </row>
    <row r="8" spans="1:37" x14ac:dyDescent="0.25">
      <c r="A8" s="191" t="s">
        <v>96</v>
      </c>
      <c r="B8" s="193"/>
      <c r="C8" s="192"/>
      <c r="D8" s="192"/>
      <c r="E8" s="192"/>
      <c r="F8" s="192"/>
      <c r="G8" s="192"/>
      <c r="H8" s="192"/>
      <c r="I8" s="192"/>
      <c r="J8" s="192"/>
      <c r="K8" s="192"/>
      <c r="L8" s="192"/>
      <c r="M8" s="192"/>
      <c r="N8" s="192"/>
      <c r="O8" s="192"/>
      <c r="P8" s="192"/>
      <c r="Q8" s="192"/>
      <c r="R8" s="192"/>
      <c r="S8" s="192"/>
    </row>
    <row r="9" spans="1:37" ht="14.95" thickBot="1" x14ac:dyDescent="0.3">
      <c r="A9" s="194" t="s">
        <v>88</v>
      </c>
      <c r="B9" s="196"/>
      <c r="C9" s="195"/>
      <c r="D9" s="195"/>
      <c r="E9" s="195"/>
      <c r="F9" s="195"/>
      <c r="G9" s="195"/>
      <c r="H9" s="195"/>
      <c r="I9" s="195"/>
      <c r="J9" s="195"/>
      <c r="K9" s="195"/>
      <c r="L9" s="195"/>
      <c r="M9" s="195"/>
      <c r="N9" s="195"/>
      <c r="O9" s="195"/>
      <c r="P9" s="195"/>
      <c r="Q9" s="195"/>
      <c r="R9" s="195"/>
      <c r="S9" s="195"/>
    </row>
    <row r="10" spans="1:37" ht="6.8" customHeight="1" thickBot="1" x14ac:dyDescent="0.3">
      <c r="B10" s="197"/>
    </row>
    <row r="11" spans="1:37" s="154" customFormat="1" ht="19.55" customHeight="1" x14ac:dyDescent="0.2">
      <c r="A11" s="272" t="s">
        <v>97</v>
      </c>
      <c r="B11" s="415" t="s">
        <v>0</v>
      </c>
      <c r="C11" s="416"/>
      <c r="D11" s="416"/>
      <c r="E11" s="416"/>
      <c r="F11" s="416"/>
      <c r="G11" s="417"/>
      <c r="H11" s="263" t="s">
        <v>98</v>
      </c>
      <c r="I11" s="418" t="s">
        <v>1</v>
      </c>
      <c r="J11" s="419"/>
      <c r="K11" s="419"/>
      <c r="L11" s="419"/>
      <c r="M11" s="420"/>
      <c r="N11" s="263" t="s">
        <v>98</v>
      </c>
      <c r="O11" s="418" t="s">
        <v>2</v>
      </c>
      <c r="P11" s="419"/>
      <c r="Q11" s="419"/>
      <c r="R11" s="419"/>
      <c r="S11" s="420"/>
      <c r="T11" s="263" t="s">
        <v>98</v>
      </c>
      <c r="U11" s="418" t="s">
        <v>3</v>
      </c>
      <c r="V11" s="419"/>
      <c r="W11" s="419"/>
      <c r="X11" s="419"/>
      <c r="Y11" s="420"/>
      <c r="Z11" s="263" t="s">
        <v>98</v>
      </c>
      <c r="AA11" s="418" t="s">
        <v>4</v>
      </c>
      <c r="AB11" s="419"/>
      <c r="AC11" s="419"/>
      <c r="AD11" s="419"/>
      <c r="AE11" s="420"/>
      <c r="AF11" s="415" t="s">
        <v>87</v>
      </c>
      <c r="AG11" s="413" t="s">
        <v>6</v>
      </c>
    </row>
    <row r="12" spans="1:37" s="199" customFormat="1" ht="27.2" x14ac:dyDescent="0.25">
      <c r="A12" s="273" t="s">
        <v>82</v>
      </c>
      <c r="B12" s="264" t="s">
        <v>99</v>
      </c>
      <c r="C12" s="198" t="s">
        <v>100</v>
      </c>
      <c r="D12" s="198" t="s">
        <v>101</v>
      </c>
      <c r="E12" s="198" t="s">
        <v>102</v>
      </c>
      <c r="F12" s="198" t="s">
        <v>85</v>
      </c>
      <c r="G12" s="258" t="s">
        <v>86</v>
      </c>
      <c r="H12" s="264" t="s">
        <v>83</v>
      </c>
      <c r="I12" s="198" t="s">
        <v>100</v>
      </c>
      <c r="J12" s="198" t="s">
        <v>101</v>
      </c>
      <c r="K12" s="198" t="s">
        <v>102</v>
      </c>
      <c r="L12" s="198" t="s">
        <v>85</v>
      </c>
      <c r="M12" s="258" t="s">
        <v>86</v>
      </c>
      <c r="N12" s="264" t="s">
        <v>83</v>
      </c>
      <c r="O12" s="198" t="s">
        <v>100</v>
      </c>
      <c r="P12" s="198" t="s">
        <v>101</v>
      </c>
      <c r="Q12" s="198" t="s">
        <v>102</v>
      </c>
      <c r="R12" s="198" t="s">
        <v>85</v>
      </c>
      <c r="S12" s="258" t="s">
        <v>86</v>
      </c>
      <c r="T12" s="264" t="s">
        <v>83</v>
      </c>
      <c r="U12" s="198" t="s">
        <v>100</v>
      </c>
      <c r="V12" s="198" t="s">
        <v>101</v>
      </c>
      <c r="W12" s="198" t="s">
        <v>102</v>
      </c>
      <c r="X12" s="198" t="s">
        <v>85</v>
      </c>
      <c r="Y12" s="258" t="s">
        <v>86</v>
      </c>
      <c r="Z12" s="264" t="s">
        <v>83</v>
      </c>
      <c r="AA12" s="198" t="s">
        <v>100</v>
      </c>
      <c r="AB12" s="198" t="s">
        <v>101</v>
      </c>
      <c r="AC12" s="198" t="s">
        <v>102</v>
      </c>
      <c r="AD12" s="198" t="s">
        <v>85</v>
      </c>
      <c r="AE12" s="258" t="s">
        <v>86</v>
      </c>
      <c r="AF12" s="421"/>
      <c r="AG12" s="414"/>
    </row>
    <row r="13" spans="1:37" x14ac:dyDescent="0.25">
      <c r="A13" s="274" t="s">
        <v>199</v>
      </c>
      <c r="B13" s="276">
        <v>1.5</v>
      </c>
      <c r="C13" s="147">
        <v>100</v>
      </c>
      <c r="D13" s="200">
        <v>1</v>
      </c>
      <c r="E13" s="147">
        <v>5</v>
      </c>
      <c r="F13" s="147">
        <v>40</v>
      </c>
      <c r="G13" s="266">
        <f t="shared" ref="G13:G23" si="0">IFERROR(((((C13*D13)/E13)*B13)*F13),0)</f>
        <v>1200</v>
      </c>
      <c r="H13" s="265">
        <f t="shared" ref="H13:H23" si="1">B13*1.05</f>
        <v>1.5750000000000002</v>
      </c>
      <c r="I13" s="147"/>
      <c r="J13" s="200">
        <v>1</v>
      </c>
      <c r="K13" s="147">
        <v>5</v>
      </c>
      <c r="L13" s="147"/>
      <c r="M13" s="266">
        <f t="shared" ref="M13:M23" si="2">IFERROR(((((I13*J13)/K13)*H13)*L13),0)</f>
        <v>0</v>
      </c>
      <c r="N13" s="265">
        <f t="shared" ref="N13:N23" si="3">H13*1.05</f>
        <v>1.6537500000000003</v>
      </c>
      <c r="O13" s="147"/>
      <c r="P13" s="200">
        <v>1</v>
      </c>
      <c r="Q13" s="147">
        <v>5</v>
      </c>
      <c r="R13" s="147"/>
      <c r="S13" s="266">
        <f t="shared" ref="S13:S23" si="4">IFERROR(((((O13*P13)/Q13)*N13)*R13),0)</f>
        <v>0</v>
      </c>
      <c r="T13" s="265">
        <f t="shared" ref="T13:T23" si="5">N13*1.05</f>
        <v>1.7364375000000003</v>
      </c>
      <c r="U13" s="147"/>
      <c r="V13" s="200">
        <v>1</v>
      </c>
      <c r="W13" s="147">
        <v>5</v>
      </c>
      <c r="X13" s="147"/>
      <c r="Y13" s="266">
        <f t="shared" ref="Y13:Y23" si="6">IFERROR(((((U13*V13)/W13)*T13)*X13),0)</f>
        <v>0</v>
      </c>
      <c r="Z13" s="265">
        <f t="shared" ref="Z13:Z23" si="7">T13*1.05</f>
        <v>1.8232593750000003</v>
      </c>
      <c r="AA13" s="201"/>
      <c r="AB13" s="202">
        <v>1</v>
      </c>
      <c r="AC13" s="201">
        <v>5</v>
      </c>
      <c r="AD13" s="201"/>
      <c r="AE13" s="266">
        <f t="shared" ref="AE13:AE23" si="8">IFERROR(((((AA13*AB13)/AC13)*Z13)*AD13),0)</f>
        <v>0</v>
      </c>
      <c r="AF13" s="203">
        <f t="shared" ref="AF13:AF23" si="9">G13+M13+S13+Y13+AE13</f>
        <v>1200</v>
      </c>
      <c r="AG13" s="204"/>
    </row>
    <row r="14" spans="1:37" x14ac:dyDescent="0.25">
      <c r="A14" s="274" t="s">
        <v>197</v>
      </c>
      <c r="B14" s="276">
        <v>2.2599999999999998</v>
      </c>
      <c r="C14" s="147"/>
      <c r="D14" s="200"/>
      <c r="E14" s="147"/>
      <c r="F14" s="147"/>
      <c r="G14" s="266">
        <f t="shared" si="0"/>
        <v>0</v>
      </c>
      <c r="H14" s="265">
        <f t="shared" si="1"/>
        <v>2.3729999999999998</v>
      </c>
      <c r="I14" s="147"/>
      <c r="J14" s="200"/>
      <c r="K14" s="147"/>
      <c r="L14" s="147"/>
      <c r="M14" s="266">
        <f t="shared" si="2"/>
        <v>0</v>
      </c>
      <c r="N14" s="265">
        <f t="shared" si="3"/>
        <v>2.4916499999999999</v>
      </c>
      <c r="O14" s="147"/>
      <c r="P14" s="200"/>
      <c r="Q14" s="147"/>
      <c r="R14" s="147"/>
      <c r="S14" s="266">
        <f t="shared" si="4"/>
        <v>0</v>
      </c>
      <c r="T14" s="265">
        <f t="shared" si="5"/>
        <v>2.6162325000000002</v>
      </c>
      <c r="U14" s="147"/>
      <c r="V14" s="200"/>
      <c r="W14" s="147"/>
      <c r="X14" s="147"/>
      <c r="Y14" s="266">
        <f t="shared" si="6"/>
        <v>0</v>
      </c>
      <c r="Z14" s="265">
        <f t="shared" si="7"/>
        <v>2.7470441250000004</v>
      </c>
      <c r="AA14" s="201"/>
      <c r="AB14" s="202"/>
      <c r="AC14" s="201"/>
      <c r="AD14" s="201"/>
      <c r="AE14" s="266">
        <f t="shared" si="8"/>
        <v>0</v>
      </c>
      <c r="AF14" s="203">
        <f t="shared" si="9"/>
        <v>0</v>
      </c>
      <c r="AG14" s="204"/>
    </row>
    <row r="15" spans="1:37" x14ac:dyDescent="0.25">
      <c r="A15" s="274" t="s">
        <v>257</v>
      </c>
      <c r="B15" s="276">
        <v>2.78</v>
      </c>
      <c r="C15" s="147"/>
      <c r="D15" s="200"/>
      <c r="E15" s="147"/>
      <c r="F15" s="147"/>
      <c r="G15" s="266">
        <f t="shared" si="0"/>
        <v>0</v>
      </c>
      <c r="H15" s="265">
        <f t="shared" si="1"/>
        <v>2.919</v>
      </c>
      <c r="I15" s="147"/>
      <c r="J15" s="200"/>
      <c r="K15" s="147"/>
      <c r="L15" s="147"/>
      <c r="M15" s="266">
        <f t="shared" si="2"/>
        <v>0</v>
      </c>
      <c r="N15" s="265">
        <f t="shared" si="3"/>
        <v>3.0649500000000001</v>
      </c>
      <c r="O15" s="147"/>
      <c r="P15" s="200"/>
      <c r="Q15" s="147"/>
      <c r="R15" s="147"/>
      <c r="S15" s="266">
        <f t="shared" si="4"/>
        <v>0</v>
      </c>
      <c r="T15" s="265">
        <f t="shared" si="5"/>
        <v>3.2181975</v>
      </c>
      <c r="U15" s="147"/>
      <c r="V15" s="200"/>
      <c r="W15" s="147"/>
      <c r="X15" s="147"/>
      <c r="Y15" s="266">
        <f t="shared" si="6"/>
        <v>0</v>
      </c>
      <c r="Z15" s="265">
        <f t="shared" si="7"/>
        <v>3.3791073750000002</v>
      </c>
      <c r="AA15" s="201"/>
      <c r="AB15" s="202"/>
      <c r="AC15" s="201"/>
      <c r="AD15" s="201"/>
      <c r="AE15" s="266">
        <f t="shared" si="8"/>
        <v>0</v>
      </c>
      <c r="AF15" s="203">
        <f t="shared" si="9"/>
        <v>0</v>
      </c>
      <c r="AG15" s="204"/>
    </row>
    <row r="16" spans="1:37" x14ac:dyDescent="0.25">
      <c r="A16" s="274" t="s">
        <v>198</v>
      </c>
      <c r="B16" s="276">
        <v>4.17</v>
      </c>
      <c r="C16" s="147"/>
      <c r="D16" s="200"/>
      <c r="E16" s="147"/>
      <c r="F16" s="147"/>
      <c r="G16" s="266">
        <f t="shared" si="0"/>
        <v>0</v>
      </c>
      <c r="H16" s="265">
        <f t="shared" si="1"/>
        <v>4.3784999999999998</v>
      </c>
      <c r="I16" s="147"/>
      <c r="J16" s="200"/>
      <c r="K16" s="147"/>
      <c r="L16" s="147"/>
      <c r="M16" s="266">
        <f t="shared" si="2"/>
        <v>0</v>
      </c>
      <c r="N16" s="265">
        <f t="shared" si="3"/>
        <v>4.5974250000000003</v>
      </c>
      <c r="O16" s="147"/>
      <c r="P16" s="200"/>
      <c r="Q16" s="147"/>
      <c r="R16" s="147"/>
      <c r="S16" s="266">
        <f t="shared" si="4"/>
        <v>0</v>
      </c>
      <c r="T16" s="265">
        <f t="shared" si="5"/>
        <v>4.8272962500000007</v>
      </c>
      <c r="U16" s="147"/>
      <c r="V16" s="200"/>
      <c r="W16" s="147"/>
      <c r="X16" s="147"/>
      <c r="Y16" s="266">
        <f t="shared" si="6"/>
        <v>0</v>
      </c>
      <c r="Z16" s="265">
        <f t="shared" si="7"/>
        <v>5.0686610625000013</v>
      </c>
      <c r="AA16" s="201"/>
      <c r="AB16" s="202"/>
      <c r="AC16" s="201"/>
      <c r="AD16" s="201"/>
      <c r="AE16" s="266">
        <f t="shared" si="8"/>
        <v>0</v>
      </c>
      <c r="AF16" s="203">
        <f t="shared" si="9"/>
        <v>0</v>
      </c>
      <c r="AG16" s="204"/>
    </row>
    <row r="17" spans="1:33" x14ac:dyDescent="0.25">
      <c r="A17" s="274"/>
      <c r="B17" s="276"/>
      <c r="C17" s="147"/>
      <c r="D17" s="200"/>
      <c r="E17" s="147"/>
      <c r="F17" s="147"/>
      <c r="G17" s="266">
        <f t="shared" si="0"/>
        <v>0</v>
      </c>
      <c r="H17" s="265">
        <f t="shared" si="1"/>
        <v>0</v>
      </c>
      <c r="I17" s="147"/>
      <c r="J17" s="200"/>
      <c r="K17" s="147"/>
      <c r="L17" s="147"/>
      <c r="M17" s="266">
        <f t="shared" si="2"/>
        <v>0</v>
      </c>
      <c r="N17" s="265">
        <f t="shared" si="3"/>
        <v>0</v>
      </c>
      <c r="O17" s="147"/>
      <c r="P17" s="200"/>
      <c r="Q17" s="147"/>
      <c r="R17" s="147"/>
      <c r="S17" s="266">
        <f t="shared" si="4"/>
        <v>0</v>
      </c>
      <c r="T17" s="265">
        <f t="shared" si="5"/>
        <v>0</v>
      </c>
      <c r="U17" s="147"/>
      <c r="V17" s="200"/>
      <c r="W17" s="147"/>
      <c r="X17" s="147"/>
      <c r="Y17" s="266">
        <f t="shared" si="6"/>
        <v>0</v>
      </c>
      <c r="Z17" s="265">
        <f t="shared" si="7"/>
        <v>0</v>
      </c>
      <c r="AA17" s="201"/>
      <c r="AB17" s="202"/>
      <c r="AC17" s="201"/>
      <c r="AD17" s="201"/>
      <c r="AE17" s="266">
        <f t="shared" si="8"/>
        <v>0</v>
      </c>
      <c r="AF17" s="203">
        <f t="shared" si="9"/>
        <v>0</v>
      </c>
      <c r="AG17" s="204"/>
    </row>
    <row r="18" spans="1:33" x14ac:dyDescent="0.25">
      <c r="A18" s="274"/>
      <c r="B18" s="276"/>
      <c r="C18" s="147"/>
      <c r="D18" s="200"/>
      <c r="E18" s="147"/>
      <c r="F18" s="147"/>
      <c r="G18" s="266">
        <f t="shared" si="0"/>
        <v>0</v>
      </c>
      <c r="H18" s="265">
        <f t="shared" si="1"/>
        <v>0</v>
      </c>
      <c r="I18" s="147"/>
      <c r="J18" s="200"/>
      <c r="K18" s="147"/>
      <c r="L18" s="147"/>
      <c r="M18" s="266">
        <f t="shared" si="2"/>
        <v>0</v>
      </c>
      <c r="N18" s="265">
        <f t="shared" si="3"/>
        <v>0</v>
      </c>
      <c r="O18" s="147"/>
      <c r="P18" s="200"/>
      <c r="Q18" s="147"/>
      <c r="R18" s="147"/>
      <c r="S18" s="266">
        <f t="shared" si="4"/>
        <v>0</v>
      </c>
      <c r="T18" s="265">
        <f t="shared" si="5"/>
        <v>0</v>
      </c>
      <c r="U18" s="147"/>
      <c r="V18" s="200"/>
      <c r="W18" s="147"/>
      <c r="X18" s="147"/>
      <c r="Y18" s="266">
        <f t="shared" si="6"/>
        <v>0</v>
      </c>
      <c r="Z18" s="265">
        <f t="shared" si="7"/>
        <v>0</v>
      </c>
      <c r="AA18" s="201"/>
      <c r="AB18" s="202"/>
      <c r="AC18" s="201"/>
      <c r="AD18" s="201"/>
      <c r="AE18" s="266">
        <f t="shared" si="8"/>
        <v>0</v>
      </c>
      <c r="AF18" s="203">
        <f t="shared" si="9"/>
        <v>0</v>
      </c>
      <c r="AG18" s="204"/>
    </row>
    <row r="19" spans="1:33" x14ac:dyDescent="0.25">
      <c r="A19" s="274"/>
      <c r="B19" s="276"/>
      <c r="C19" s="147"/>
      <c r="D19" s="200"/>
      <c r="E19" s="147"/>
      <c r="F19" s="147"/>
      <c r="G19" s="266">
        <f t="shared" si="0"/>
        <v>0</v>
      </c>
      <c r="H19" s="265">
        <f t="shared" si="1"/>
        <v>0</v>
      </c>
      <c r="I19" s="147"/>
      <c r="J19" s="200"/>
      <c r="K19" s="147"/>
      <c r="L19" s="147"/>
      <c r="M19" s="266">
        <f t="shared" si="2"/>
        <v>0</v>
      </c>
      <c r="N19" s="265">
        <f t="shared" si="3"/>
        <v>0</v>
      </c>
      <c r="O19" s="147"/>
      <c r="P19" s="200"/>
      <c r="Q19" s="147"/>
      <c r="R19" s="147"/>
      <c r="S19" s="266">
        <f t="shared" si="4"/>
        <v>0</v>
      </c>
      <c r="T19" s="265">
        <f t="shared" si="5"/>
        <v>0</v>
      </c>
      <c r="U19" s="147"/>
      <c r="V19" s="200"/>
      <c r="W19" s="147"/>
      <c r="X19" s="147"/>
      <c r="Y19" s="266">
        <f t="shared" si="6"/>
        <v>0</v>
      </c>
      <c r="Z19" s="265">
        <f t="shared" si="7"/>
        <v>0</v>
      </c>
      <c r="AA19" s="147"/>
      <c r="AB19" s="200"/>
      <c r="AC19" s="147"/>
      <c r="AD19" s="147"/>
      <c r="AE19" s="266">
        <f t="shared" si="8"/>
        <v>0</v>
      </c>
      <c r="AF19" s="203">
        <f t="shared" si="9"/>
        <v>0</v>
      </c>
      <c r="AG19" s="204"/>
    </row>
    <row r="20" spans="1:33" x14ac:dyDescent="0.25">
      <c r="A20" s="274"/>
      <c r="B20" s="276"/>
      <c r="C20" s="147"/>
      <c r="D20" s="200"/>
      <c r="E20" s="147"/>
      <c r="F20" s="147"/>
      <c r="G20" s="266">
        <f t="shared" si="0"/>
        <v>0</v>
      </c>
      <c r="H20" s="265">
        <f t="shared" si="1"/>
        <v>0</v>
      </c>
      <c r="I20" s="147"/>
      <c r="J20" s="200"/>
      <c r="K20" s="147"/>
      <c r="L20" s="147"/>
      <c r="M20" s="266">
        <f t="shared" si="2"/>
        <v>0</v>
      </c>
      <c r="N20" s="265">
        <f t="shared" si="3"/>
        <v>0</v>
      </c>
      <c r="O20" s="147"/>
      <c r="P20" s="200"/>
      <c r="Q20" s="147"/>
      <c r="R20" s="147"/>
      <c r="S20" s="266">
        <f t="shared" si="4"/>
        <v>0</v>
      </c>
      <c r="T20" s="265">
        <f t="shared" si="5"/>
        <v>0</v>
      </c>
      <c r="U20" s="147"/>
      <c r="V20" s="200"/>
      <c r="W20" s="147"/>
      <c r="X20" s="147"/>
      <c r="Y20" s="266">
        <f t="shared" si="6"/>
        <v>0</v>
      </c>
      <c r="Z20" s="265">
        <f t="shared" si="7"/>
        <v>0</v>
      </c>
      <c r="AA20" s="147"/>
      <c r="AB20" s="200"/>
      <c r="AC20" s="147"/>
      <c r="AD20" s="147"/>
      <c r="AE20" s="266">
        <f t="shared" si="8"/>
        <v>0</v>
      </c>
      <c r="AF20" s="203">
        <f t="shared" si="9"/>
        <v>0</v>
      </c>
      <c r="AG20" s="204"/>
    </row>
    <row r="21" spans="1:33" x14ac:dyDescent="0.25">
      <c r="A21" s="274"/>
      <c r="B21" s="276"/>
      <c r="C21" s="147"/>
      <c r="D21" s="200"/>
      <c r="E21" s="147"/>
      <c r="F21" s="147"/>
      <c r="G21" s="266">
        <f t="shared" si="0"/>
        <v>0</v>
      </c>
      <c r="H21" s="265">
        <f t="shared" si="1"/>
        <v>0</v>
      </c>
      <c r="I21" s="147"/>
      <c r="J21" s="200"/>
      <c r="K21" s="147"/>
      <c r="L21" s="147"/>
      <c r="M21" s="266">
        <f t="shared" si="2"/>
        <v>0</v>
      </c>
      <c r="N21" s="265">
        <f t="shared" si="3"/>
        <v>0</v>
      </c>
      <c r="O21" s="147"/>
      <c r="P21" s="200"/>
      <c r="Q21" s="147"/>
      <c r="R21" s="147"/>
      <c r="S21" s="266">
        <f t="shared" si="4"/>
        <v>0</v>
      </c>
      <c r="T21" s="265">
        <f t="shared" si="5"/>
        <v>0</v>
      </c>
      <c r="U21" s="147"/>
      <c r="V21" s="200"/>
      <c r="W21" s="147"/>
      <c r="X21" s="147"/>
      <c r="Y21" s="266">
        <f t="shared" si="6"/>
        <v>0</v>
      </c>
      <c r="Z21" s="265">
        <f t="shared" si="7"/>
        <v>0</v>
      </c>
      <c r="AA21" s="201"/>
      <c r="AB21" s="202"/>
      <c r="AC21" s="201"/>
      <c r="AD21" s="201"/>
      <c r="AE21" s="266">
        <f t="shared" si="8"/>
        <v>0</v>
      </c>
      <c r="AF21" s="203">
        <f t="shared" si="9"/>
        <v>0</v>
      </c>
      <c r="AG21" s="204"/>
    </row>
    <row r="22" spans="1:33" x14ac:dyDescent="0.25">
      <c r="A22" s="275"/>
      <c r="B22" s="276"/>
      <c r="C22" s="147"/>
      <c r="D22" s="200"/>
      <c r="E22" s="147"/>
      <c r="F22" s="147"/>
      <c r="G22" s="266">
        <f t="shared" si="0"/>
        <v>0</v>
      </c>
      <c r="H22" s="265">
        <f t="shared" si="1"/>
        <v>0</v>
      </c>
      <c r="I22" s="147"/>
      <c r="J22" s="200"/>
      <c r="K22" s="147"/>
      <c r="L22" s="147"/>
      <c r="M22" s="266">
        <f t="shared" si="2"/>
        <v>0</v>
      </c>
      <c r="N22" s="265">
        <f t="shared" si="3"/>
        <v>0</v>
      </c>
      <c r="O22" s="147"/>
      <c r="P22" s="200"/>
      <c r="Q22" s="147"/>
      <c r="R22" s="147"/>
      <c r="S22" s="266">
        <f t="shared" si="4"/>
        <v>0</v>
      </c>
      <c r="T22" s="265">
        <f t="shared" si="5"/>
        <v>0</v>
      </c>
      <c r="U22" s="147"/>
      <c r="V22" s="200"/>
      <c r="W22" s="147"/>
      <c r="X22" s="147"/>
      <c r="Y22" s="266">
        <f t="shared" si="6"/>
        <v>0</v>
      </c>
      <c r="Z22" s="265">
        <f t="shared" si="7"/>
        <v>0</v>
      </c>
      <c r="AA22" s="201"/>
      <c r="AB22" s="202"/>
      <c r="AC22" s="201"/>
      <c r="AD22" s="201"/>
      <c r="AE22" s="266">
        <f t="shared" si="8"/>
        <v>0</v>
      </c>
      <c r="AF22" s="203">
        <f t="shared" si="9"/>
        <v>0</v>
      </c>
      <c r="AG22" s="204"/>
    </row>
    <row r="23" spans="1:33" x14ac:dyDescent="0.25">
      <c r="A23" s="274"/>
      <c r="B23" s="276"/>
      <c r="C23" s="147"/>
      <c r="D23" s="200"/>
      <c r="E23" s="147"/>
      <c r="F23" s="147"/>
      <c r="G23" s="266">
        <f t="shared" si="0"/>
        <v>0</v>
      </c>
      <c r="H23" s="265">
        <f t="shared" si="1"/>
        <v>0</v>
      </c>
      <c r="I23" s="147"/>
      <c r="J23" s="200"/>
      <c r="K23" s="147"/>
      <c r="L23" s="147"/>
      <c r="M23" s="266">
        <f t="shared" si="2"/>
        <v>0</v>
      </c>
      <c r="N23" s="265">
        <f t="shared" si="3"/>
        <v>0</v>
      </c>
      <c r="O23" s="147"/>
      <c r="P23" s="200"/>
      <c r="Q23" s="147"/>
      <c r="R23" s="147"/>
      <c r="S23" s="266">
        <f t="shared" si="4"/>
        <v>0</v>
      </c>
      <c r="T23" s="265">
        <f t="shared" si="5"/>
        <v>0</v>
      </c>
      <c r="U23" s="147"/>
      <c r="V23" s="200"/>
      <c r="W23" s="147"/>
      <c r="X23" s="147"/>
      <c r="Y23" s="266">
        <f t="shared" si="6"/>
        <v>0</v>
      </c>
      <c r="Z23" s="265">
        <f t="shared" si="7"/>
        <v>0</v>
      </c>
      <c r="AA23" s="201"/>
      <c r="AB23" s="202"/>
      <c r="AC23" s="201"/>
      <c r="AD23" s="201"/>
      <c r="AE23" s="266">
        <f t="shared" si="8"/>
        <v>0</v>
      </c>
      <c r="AF23" s="203">
        <f t="shared" si="9"/>
        <v>0</v>
      </c>
      <c r="AG23" s="204"/>
    </row>
    <row r="24" spans="1:33" s="154" customFormat="1" ht="3.75" customHeight="1" x14ac:dyDescent="0.25">
      <c r="A24" s="157"/>
      <c r="B24" s="157"/>
      <c r="D24" s="205"/>
      <c r="G24" s="267"/>
      <c r="H24" s="157"/>
      <c r="J24" s="205"/>
      <c r="M24" s="267"/>
      <c r="N24" s="157"/>
      <c r="P24" s="205"/>
      <c r="S24" s="267"/>
      <c r="T24" s="157"/>
      <c r="V24" s="205"/>
      <c r="Y24" s="267"/>
      <c r="Z24" s="157"/>
      <c r="AB24" s="205"/>
      <c r="AE24" s="267"/>
      <c r="AF24" s="157"/>
      <c r="AG24" s="206"/>
    </row>
    <row r="25" spans="1:33" s="154" customFormat="1" ht="14.95" thickBot="1" x14ac:dyDescent="0.3">
      <c r="A25" s="157"/>
      <c r="B25" s="268"/>
      <c r="G25" s="269">
        <f>SUM(G13:G23)</f>
        <v>1200</v>
      </c>
      <c r="H25" s="268"/>
      <c r="M25" s="269">
        <f>SUM(M13:M23)</f>
        <v>0</v>
      </c>
      <c r="N25" s="268"/>
      <c r="S25" s="269">
        <f>SUM(S13:S23)</f>
        <v>0</v>
      </c>
      <c r="T25" s="268"/>
      <c r="Y25" s="269">
        <f>SUM(Y13:Y23)</f>
        <v>0</v>
      </c>
      <c r="Z25" s="268"/>
      <c r="AE25" s="269">
        <f>SUM(AE13:AE23)</f>
        <v>0</v>
      </c>
      <c r="AF25" s="207">
        <f>SUM(AF13:AF23)</f>
        <v>1200</v>
      </c>
      <c r="AG25" s="206"/>
    </row>
    <row r="26" spans="1:33" s="154" customFormat="1" ht="5.3" customHeight="1" thickBot="1" x14ac:dyDescent="0.3">
      <c r="A26" s="163"/>
      <c r="B26" s="271"/>
      <c r="C26" s="161"/>
      <c r="D26" s="161"/>
      <c r="E26" s="161"/>
      <c r="F26" s="161"/>
      <c r="G26" s="162"/>
      <c r="H26" s="163"/>
      <c r="I26" s="208"/>
      <c r="J26" s="208"/>
      <c r="K26" s="208"/>
      <c r="L26" s="208"/>
      <c r="M26" s="162"/>
      <c r="N26" s="209"/>
      <c r="O26" s="208"/>
      <c r="P26" s="208"/>
      <c r="Q26" s="208"/>
      <c r="R26" s="208"/>
      <c r="S26" s="270"/>
      <c r="T26" s="209"/>
      <c r="U26" s="161"/>
      <c r="V26" s="161"/>
      <c r="W26" s="161"/>
      <c r="X26" s="161"/>
      <c r="Y26" s="162"/>
      <c r="Z26" s="209"/>
      <c r="AA26" s="161"/>
      <c r="AB26" s="161"/>
      <c r="AC26" s="161"/>
      <c r="AD26" s="161"/>
      <c r="AE26" s="162"/>
      <c r="AF26" s="209"/>
      <c r="AG26" s="210"/>
    </row>
    <row r="27" spans="1:33" x14ac:dyDescent="0.25">
      <c r="A27" s="169" t="s">
        <v>103</v>
      </c>
      <c r="B27" s="211"/>
      <c r="G27" s="126"/>
      <c r="I27" s="212"/>
      <c r="J27" s="212"/>
      <c r="K27" s="212"/>
      <c r="L27" s="212"/>
      <c r="M27" s="126"/>
      <c r="N27" s="126"/>
      <c r="O27" s="212"/>
      <c r="P27" s="212"/>
      <c r="Q27" s="212"/>
      <c r="R27" s="212"/>
      <c r="S27" s="213"/>
      <c r="T27" s="126"/>
      <c r="Y27" s="126"/>
      <c r="Z27" s="126"/>
      <c r="AE27" s="126"/>
      <c r="AF27" s="126"/>
    </row>
    <row r="28" spans="1:33" x14ac:dyDescent="0.25">
      <c r="A28" s="170" t="s">
        <v>89</v>
      </c>
      <c r="B28" s="214"/>
    </row>
    <row r="29" spans="1:33" s="229" customFormat="1" ht="13.6" x14ac:dyDescent="0.25">
      <c r="A29" s="226" t="s">
        <v>110</v>
      </c>
      <c r="B29" s="226"/>
      <c r="C29" s="226"/>
      <c r="D29" s="226"/>
      <c r="E29" s="228"/>
      <c r="F29" s="228"/>
      <c r="G29" s="228"/>
      <c r="H29" s="226"/>
      <c r="I29" s="226"/>
      <c r="J29" s="226"/>
      <c r="K29" s="226"/>
      <c r="L29" s="226"/>
      <c r="M29" s="226"/>
    </row>
    <row r="30" spans="1:33" s="229" customFormat="1" ht="13.6" x14ac:dyDescent="0.25"/>
    <row r="31" spans="1:33" ht="18.350000000000001" x14ac:dyDescent="0.3">
      <c r="A31" s="123" t="s">
        <v>196</v>
      </c>
      <c r="B31" s="211"/>
      <c r="D31" s="236" t="s">
        <v>277</v>
      </c>
      <c r="G31" s="259"/>
      <c r="H31" s="260"/>
      <c r="I31" s="260"/>
      <c r="J31" s="315"/>
      <c r="K31" s="260"/>
      <c r="T31" s="213"/>
      <c r="U31" s="212"/>
    </row>
    <row r="32" spans="1:33" x14ac:dyDescent="0.25">
      <c r="A32" s="116" t="s">
        <v>244</v>
      </c>
      <c r="B32" s="211">
        <v>1.5038100000000003</v>
      </c>
      <c r="D32" s="237">
        <f>$B32*1.05</f>
        <v>1.5790005000000005</v>
      </c>
      <c r="G32" s="261"/>
      <c r="H32" s="260"/>
      <c r="I32" s="260"/>
      <c r="J32" s="315"/>
      <c r="K32" s="260"/>
      <c r="M32" s="211"/>
      <c r="N32" s="213"/>
      <c r="O32" s="212"/>
      <c r="P32" s="217"/>
      <c r="Q32" s="212"/>
      <c r="R32" s="212"/>
      <c r="S32" s="211"/>
      <c r="T32" s="213"/>
      <c r="U32" s="212"/>
      <c r="V32" s="217"/>
      <c r="W32" s="212"/>
      <c r="X32" s="212"/>
      <c r="Y32" s="211"/>
      <c r="Z32" s="213"/>
      <c r="AA32" s="212"/>
      <c r="AB32" s="217"/>
      <c r="AC32" s="212"/>
      <c r="AD32" s="212"/>
      <c r="AE32" s="211"/>
      <c r="AF32" s="126"/>
    </row>
    <row r="33" spans="1:32" ht="30.75" customHeight="1" x14ac:dyDescent="0.25">
      <c r="A33" s="116" t="s">
        <v>245</v>
      </c>
      <c r="B33" s="211">
        <v>2.2557149999999999</v>
      </c>
      <c r="D33" s="237">
        <f t="shared" ref="D33:D44" si="10">$B33*1.05</f>
        <v>2.3685007499999999</v>
      </c>
      <c r="G33" s="261"/>
      <c r="H33" s="260"/>
      <c r="I33" s="260"/>
      <c r="J33" s="315"/>
      <c r="K33" s="260"/>
      <c r="M33" s="211"/>
      <c r="N33" s="213"/>
      <c r="O33" s="212"/>
      <c r="P33" s="217"/>
      <c r="Q33" s="212"/>
      <c r="R33" s="212"/>
      <c r="S33" s="211"/>
      <c r="T33" s="213"/>
      <c r="U33" s="212"/>
      <c r="V33" s="217"/>
      <c r="W33" s="212"/>
      <c r="X33" s="212"/>
      <c r="Y33" s="211"/>
      <c r="Z33" s="213"/>
      <c r="AA33" s="212"/>
      <c r="AB33" s="217"/>
      <c r="AC33" s="212"/>
      <c r="AD33" s="212"/>
      <c r="AE33" s="211"/>
      <c r="AF33" s="126"/>
    </row>
    <row r="34" spans="1:32" x14ac:dyDescent="0.25">
      <c r="A34" s="116" t="s">
        <v>246</v>
      </c>
      <c r="B34" s="211">
        <v>3.7595250000000009</v>
      </c>
      <c r="D34" s="237">
        <f t="shared" si="10"/>
        <v>3.9475012500000011</v>
      </c>
      <c r="G34" s="261"/>
      <c r="H34" s="260"/>
      <c r="I34" s="260"/>
      <c r="J34" s="315"/>
      <c r="K34" s="260"/>
      <c r="M34" s="211"/>
      <c r="N34" s="213"/>
      <c r="O34" s="216"/>
      <c r="P34" s="216"/>
      <c r="Q34" s="212"/>
      <c r="R34" s="212"/>
      <c r="S34" s="211"/>
      <c r="T34" s="213"/>
      <c r="U34" s="212"/>
      <c r="V34" s="217"/>
      <c r="W34" s="212"/>
      <c r="X34" s="212"/>
      <c r="Y34" s="211"/>
      <c r="Z34" s="213"/>
      <c r="AA34" s="212"/>
      <c r="AB34" s="217"/>
      <c r="AC34" s="212"/>
      <c r="AD34" s="212"/>
      <c r="AE34" s="211"/>
      <c r="AF34" s="126"/>
    </row>
    <row r="35" spans="1:32" x14ac:dyDescent="0.25">
      <c r="A35" s="116" t="s">
        <v>247</v>
      </c>
      <c r="B35" s="211">
        <v>5.6392875000000009</v>
      </c>
      <c r="D35" s="237">
        <f t="shared" si="10"/>
        <v>5.9212518750000012</v>
      </c>
      <c r="G35" s="261"/>
      <c r="H35" s="260"/>
      <c r="I35" s="260"/>
      <c r="J35" s="315"/>
      <c r="K35" s="260"/>
      <c r="M35" s="211"/>
      <c r="N35" s="213"/>
      <c r="O35" s="326"/>
      <c r="P35" s="327"/>
      <c r="Q35" s="327"/>
      <c r="R35" s="212"/>
      <c r="S35" s="211"/>
      <c r="T35" s="213"/>
      <c r="U35" s="212"/>
      <c r="V35" s="217"/>
      <c r="W35" s="212"/>
      <c r="X35" s="212"/>
      <c r="Y35" s="211"/>
      <c r="Z35" s="213"/>
      <c r="AA35" s="212"/>
      <c r="AB35" s="217"/>
      <c r="AC35" s="212"/>
      <c r="AD35" s="212"/>
      <c r="AE35" s="211"/>
      <c r="AF35" s="126"/>
    </row>
    <row r="36" spans="1:32" x14ac:dyDescent="0.25">
      <c r="A36" s="116" t="s">
        <v>248</v>
      </c>
      <c r="B36" s="211">
        <v>2.2557149999999999</v>
      </c>
      <c r="D36" s="237">
        <f t="shared" si="10"/>
        <v>2.3685007499999999</v>
      </c>
      <c r="G36" s="261"/>
      <c r="H36" s="260"/>
      <c r="I36" s="260"/>
      <c r="J36" s="315"/>
      <c r="K36" s="260"/>
      <c r="M36" s="211"/>
      <c r="N36" s="213"/>
      <c r="O36" s="326"/>
      <c r="P36" s="327"/>
      <c r="Q36" s="327"/>
      <c r="R36" s="212"/>
      <c r="S36" s="211"/>
      <c r="T36" s="213"/>
      <c r="U36" s="212"/>
      <c r="V36" s="217"/>
      <c r="W36" s="212"/>
      <c r="X36" s="212"/>
      <c r="Y36" s="211"/>
      <c r="Z36" s="213"/>
      <c r="AA36" s="212"/>
      <c r="AB36" s="217"/>
      <c r="AC36" s="212"/>
      <c r="AD36" s="212"/>
      <c r="AE36" s="211"/>
      <c r="AF36" s="126"/>
    </row>
    <row r="37" spans="1:32" x14ac:dyDescent="0.25">
      <c r="A37" s="116" t="s">
        <v>249</v>
      </c>
      <c r="B37" s="211">
        <v>1.1278575</v>
      </c>
      <c r="D37" s="237">
        <f t="shared" si="10"/>
        <v>1.184250375</v>
      </c>
      <c r="G37" s="261"/>
      <c r="H37" s="260"/>
      <c r="I37" s="260"/>
      <c r="J37" s="315"/>
      <c r="K37" s="260"/>
      <c r="M37" s="211"/>
      <c r="N37" s="213"/>
      <c r="O37" s="326"/>
      <c r="P37" s="327"/>
      <c r="Q37" s="327"/>
      <c r="R37" s="212"/>
      <c r="S37" s="211"/>
      <c r="T37" s="213"/>
      <c r="U37" s="212"/>
      <c r="V37" s="217"/>
      <c r="W37" s="212"/>
      <c r="X37" s="212"/>
      <c r="Y37" s="211"/>
      <c r="Z37" s="213"/>
      <c r="AA37" s="212"/>
      <c r="AB37" s="217"/>
      <c r="AC37" s="212"/>
      <c r="AD37" s="212"/>
      <c r="AE37" s="211"/>
      <c r="AF37" s="126"/>
    </row>
    <row r="38" spans="1:32" x14ac:dyDescent="0.25">
      <c r="A38" s="116" t="s">
        <v>250</v>
      </c>
      <c r="B38" s="211">
        <v>3.383572500000001</v>
      </c>
      <c r="D38" s="237">
        <f t="shared" si="10"/>
        <v>3.5527511250000012</v>
      </c>
      <c r="G38" s="261"/>
      <c r="H38" s="260"/>
      <c r="I38" s="260"/>
      <c r="J38" s="315"/>
      <c r="K38" s="260"/>
      <c r="O38" s="326"/>
      <c r="P38" s="327"/>
      <c r="Q38" s="327"/>
      <c r="T38" s="213"/>
      <c r="U38" s="212"/>
    </row>
    <row r="39" spans="1:32" x14ac:dyDescent="0.25">
      <c r="A39" s="116" t="s">
        <v>251</v>
      </c>
      <c r="B39" s="211">
        <v>2.7771975000000002</v>
      </c>
      <c r="D39" s="237">
        <f t="shared" si="10"/>
        <v>2.9160573750000003</v>
      </c>
      <c r="G39" s="261"/>
      <c r="H39" s="260"/>
      <c r="I39" s="260"/>
      <c r="J39" s="315"/>
      <c r="K39" s="260"/>
      <c r="O39" s="326"/>
      <c r="P39" s="327"/>
      <c r="Q39" s="327"/>
      <c r="T39" s="213"/>
      <c r="U39" s="212"/>
    </row>
    <row r="40" spans="1:32" x14ac:dyDescent="0.25">
      <c r="A40" s="116" t="s">
        <v>252</v>
      </c>
      <c r="B40" s="211">
        <v>4.1657962500000005</v>
      </c>
      <c r="D40" s="237">
        <f t="shared" si="10"/>
        <v>4.3740860625000009</v>
      </c>
      <c r="G40" s="261"/>
      <c r="H40" s="260"/>
      <c r="I40" s="260"/>
      <c r="J40" s="315"/>
      <c r="K40" s="260"/>
      <c r="M40" s="213"/>
      <c r="O40" s="326"/>
      <c r="P40" s="327"/>
      <c r="Q40" s="327"/>
      <c r="T40" s="213"/>
      <c r="U40" s="212"/>
    </row>
    <row r="41" spans="1:32" x14ac:dyDescent="0.25">
      <c r="A41" s="116" t="s">
        <v>253</v>
      </c>
      <c r="B41" s="211">
        <v>6.9429937500000012</v>
      </c>
      <c r="D41" s="237">
        <f t="shared" si="10"/>
        <v>7.2901434375000012</v>
      </c>
      <c r="G41" s="261"/>
      <c r="H41" s="260"/>
      <c r="I41" s="260"/>
      <c r="J41" s="315"/>
      <c r="K41" s="260"/>
      <c r="M41" s="127"/>
      <c r="O41" s="326"/>
      <c r="P41" s="327"/>
      <c r="Q41" s="327"/>
    </row>
    <row r="42" spans="1:32" x14ac:dyDescent="0.25">
      <c r="A42" s="116" t="s">
        <v>254</v>
      </c>
      <c r="B42" s="211">
        <v>10.414490625000001</v>
      </c>
      <c r="D42" s="237">
        <f t="shared" si="10"/>
        <v>10.935215156250001</v>
      </c>
      <c r="G42" s="261"/>
      <c r="H42" s="260"/>
      <c r="I42" s="260"/>
      <c r="J42" s="315"/>
      <c r="K42" s="260"/>
      <c r="M42" s="127"/>
      <c r="O42" s="326"/>
      <c r="P42" s="327"/>
      <c r="Q42" s="327"/>
    </row>
    <row r="43" spans="1:32" x14ac:dyDescent="0.25">
      <c r="A43" s="116" t="s">
        <v>255</v>
      </c>
      <c r="B43" s="211">
        <v>4.1657962500000005</v>
      </c>
      <c r="D43" s="237">
        <f t="shared" si="10"/>
        <v>4.3740860625000009</v>
      </c>
      <c r="G43" s="261"/>
      <c r="H43" s="260"/>
      <c r="I43" s="260"/>
      <c r="J43" s="315"/>
      <c r="K43" s="260"/>
      <c r="M43" s="127"/>
      <c r="O43" s="326"/>
      <c r="P43" s="327"/>
      <c r="Q43" s="327"/>
    </row>
    <row r="44" spans="1:32" x14ac:dyDescent="0.25">
      <c r="A44" s="116" t="s">
        <v>256</v>
      </c>
      <c r="B44" s="211">
        <v>6.2486943750000012</v>
      </c>
      <c r="D44" s="237">
        <f t="shared" si="10"/>
        <v>6.5611290937500018</v>
      </c>
      <c r="G44" s="261"/>
      <c r="H44" s="260"/>
      <c r="I44" s="260"/>
      <c r="J44" s="315"/>
      <c r="K44" s="260"/>
      <c r="M44" s="127"/>
      <c r="O44" s="326"/>
      <c r="P44" s="327"/>
      <c r="Q44" s="327"/>
    </row>
    <row r="45" spans="1:32" x14ac:dyDescent="0.25">
      <c r="G45" s="261"/>
      <c r="H45" s="260"/>
      <c r="I45" s="260"/>
      <c r="J45" s="315"/>
      <c r="K45" s="260"/>
      <c r="M45" s="127"/>
    </row>
    <row r="46" spans="1:32" x14ac:dyDescent="0.25">
      <c r="G46" s="261"/>
      <c r="H46" s="260"/>
      <c r="I46" s="260"/>
      <c r="J46" s="315"/>
      <c r="K46" s="260"/>
      <c r="M46" s="127"/>
    </row>
    <row r="47" spans="1:32" x14ac:dyDescent="0.25">
      <c r="A47" s="116" t="s">
        <v>104</v>
      </c>
      <c r="G47" s="261"/>
      <c r="H47" s="260"/>
      <c r="I47" s="260"/>
      <c r="J47" s="315"/>
      <c r="K47" s="260"/>
    </row>
    <row r="49" spans="1:2" x14ac:dyDescent="0.25">
      <c r="A49" s="116" t="s">
        <v>105</v>
      </c>
    </row>
    <row r="50" spans="1:2" x14ac:dyDescent="0.25">
      <c r="A50" s="116" t="s">
        <v>106</v>
      </c>
    </row>
    <row r="51" spans="1:2" ht="12.9" x14ac:dyDescent="0.2">
      <c r="A51" s="116" t="s">
        <v>107</v>
      </c>
      <c r="B51" s="116"/>
    </row>
    <row r="52" spans="1:2" ht="13.6" x14ac:dyDescent="0.2">
      <c r="A52" s="221"/>
      <c r="B52" s="116"/>
    </row>
    <row r="53" spans="1:2" ht="13.6" x14ac:dyDescent="0.2">
      <c r="A53" s="220"/>
      <c r="B53" s="116"/>
    </row>
    <row r="54" spans="1:2" ht="13.6" x14ac:dyDescent="0.2">
      <c r="A54" s="221"/>
      <c r="B54" s="116"/>
    </row>
    <row r="55" spans="1:2" ht="13.6" x14ac:dyDescent="0.2">
      <c r="A55" s="221"/>
      <c r="B55" s="116"/>
    </row>
    <row r="56" spans="1:2" ht="13.6" x14ac:dyDescent="0.2">
      <c r="A56" s="221"/>
      <c r="B56" s="116"/>
    </row>
    <row r="57" spans="1:2" ht="13.6" x14ac:dyDescent="0.2">
      <c r="A57" s="221"/>
      <c r="B57" s="116"/>
    </row>
    <row r="58" spans="1:2" ht="13.6" x14ac:dyDescent="0.2">
      <c r="A58" s="220"/>
      <c r="B58" s="116"/>
    </row>
    <row r="59" spans="1:2" ht="13.6" x14ac:dyDescent="0.2">
      <c r="A59" s="221"/>
      <c r="B59" s="116"/>
    </row>
    <row r="60" spans="1:2" ht="13.6" x14ac:dyDescent="0.2">
      <c r="A60" s="221"/>
      <c r="B60" s="218"/>
    </row>
    <row r="61" spans="1:2" ht="13.6" x14ac:dyDescent="0.2">
      <c r="A61" s="221"/>
      <c r="B61" s="218"/>
    </row>
    <row r="62" spans="1:2" ht="13.6" x14ac:dyDescent="0.2">
      <c r="A62" s="221"/>
      <c r="B62" s="218"/>
    </row>
    <row r="63" spans="1:2" ht="13.6" x14ac:dyDescent="0.2">
      <c r="A63" s="221"/>
      <c r="B63" s="218"/>
    </row>
    <row r="64" spans="1:2" ht="12.9" x14ac:dyDescent="0.2">
      <c r="A64" s="219"/>
      <c r="B64" s="218"/>
    </row>
    <row r="65" spans="1:5" ht="12.9" x14ac:dyDescent="0.2">
      <c r="A65" s="219"/>
      <c r="B65" s="218"/>
    </row>
    <row r="66" spans="1:5" ht="13.6" x14ac:dyDescent="0.2">
      <c r="A66" s="220"/>
      <c r="B66" s="218"/>
    </row>
    <row r="67" spans="1:5" ht="13.6" x14ac:dyDescent="0.2">
      <c r="A67" s="221"/>
      <c r="B67" s="218"/>
    </row>
    <row r="68" spans="1:5" ht="13.6" x14ac:dyDescent="0.2">
      <c r="A68" s="220"/>
      <c r="B68" s="218"/>
    </row>
    <row r="69" spans="1:5" ht="13.6" x14ac:dyDescent="0.2">
      <c r="A69" s="220"/>
      <c r="B69" s="218"/>
    </row>
    <row r="70" spans="1:5" ht="13.6" x14ac:dyDescent="0.2">
      <c r="A70" s="220"/>
      <c r="B70" s="218"/>
    </row>
    <row r="71" spans="1:5" ht="12.9" x14ac:dyDescent="0.2">
      <c r="A71" s="219"/>
      <c r="B71" s="218"/>
    </row>
    <row r="72" spans="1:5" x14ac:dyDescent="0.25">
      <c r="A72" s="222"/>
      <c r="B72" s="211"/>
    </row>
    <row r="73" spans="1:5" x14ac:dyDescent="0.25">
      <c r="A73" s="222"/>
      <c r="B73" s="211"/>
    </row>
    <row r="74" spans="1:5" x14ac:dyDescent="0.25">
      <c r="A74" s="222"/>
      <c r="B74" s="211"/>
    </row>
    <row r="75" spans="1:5" x14ac:dyDescent="0.25">
      <c r="B75" s="211"/>
    </row>
    <row r="76" spans="1:5" x14ac:dyDescent="0.25">
      <c r="A76" s="165"/>
      <c r="B76" s="223"/>
      <c r="C76" s="165"/>
    </row>
    <row r="77" spans="1:5" x14ac:dyDescent="0.25">
      <c r="A77" s="165"/>
      <c r="B77" s="223"/>
      <c r="C77" s="165"/>
    </row>
    <row r="78" spans="1:5" x14ac:dyDescent="0.25">
      <c r="A78" s="165"/>
      <c r="B78" s="223"/>
      <c r="C78" s="165"/>
      <c r="D78" s="165"/>
      <c r="E78" s="165"/>
    </row>
    <row r="79" spans="1:5" x14ac:dyDescent="0.25">
      <c r="A79" s="165"/>
      <c r="B79" s="223"/>
      <c r="C79" s="165"/>
      <c r="D79" s="165"/>
      <c r="E79" s="165"/>
    </row>
    <row r="80" spans="1:5" x14ac:dyDescent="0.25">
      <c r="A80" s="165"/>
      <c r="B80" s="223"/>
      <c r="C80" s="165"/>
      <c r="D80" s="165"/>
      <c r="E80" s="165"/>
    </row>
    <row r="81" spans="1:5" x14ac:dyDescent="0.25">
      <c r="A81" s="165"/>
      <c r="B81" s="223"/>
      <c r="C81" s="165"/>
      <c r="D81" s="165"/>
      <c r="E81" s="165"/>
    </row>
    <row r="82" spans="1:5" x14ac:dyDescent="0.25">
      <c r="A82" s="165"/>
      <c r="B82" s="223"/>
      <c r="C82" s="165"/>
      <c r="D82" s="165"/>
      <c r="E82" s="165"/>
    </row>
    <row r="83" spans="1:5" x14ac:dyDescent="0.25">
      <c r="A83" s="165"/>
      <c r="B83" s="223"/>
      <c r="C83" s="165"/>
      <c r="D83" s="165"/>
      <c r="E83" s="165"/>
    </row>
    <row r="84" spans="1:5" x14ac:dyDescent="0.25">
      <c r="B84" s="197"/>
      <c r="D84" s="165"/>
      <c r="E84" s="165"/>
    </row>
    <row r="85" spans="1:5" x14ac:dyDescent="0.25">
      <c r="B85" s="197"/>
      <c r="D85" s="165"/>
      <c r="E85" s="165"/>
    </row>
    <row r="86" spans="1:5" s="165" customFormat="1" x14ac:dyDescent="0.25">
      <c r="A86" s="116"/>
      <c r="B86" s="197"/>
      <c r="C86" s="116"/>
      <c r="D86" s="116"/>
      <c r="E86" s="116"/>
    </row>
    <row r="87" spans="1:5" s="165" customFormat="1" x14ac:dyDescent="0.25">
      <c r="A87" s="116"/>
      <c r="B87" s="197"/>
      <c r="C87" s="116"/>
      <c r="D87" s="116"/>
      <c r="E87" s="116"/>
    </row>
    <row r="88" spans="1:5" s="165" customFormat="1" x14ac:dyDescent="0.25">
      <c r="A88" s="116"/>
      <c r="B88" s="197"/>
      <c r="C88" s="116"/>
      <c r="D88" s="116"/>
      <c r="E88" s="116"/>
    </row>
    <row r="89" spans="1:5" s="165" customFormat="1" x14ac:dyDescent="0.25">
      <c r="A89" s="116"/>
      <c r="B89" s="197"/>
      <c r="C89" s="116"/>
      <c r="D89" s="116"/>
      <c r="E89" s="116"/>
    </row>
    <row r="90" spans="1:5" s="165" customFormat="1" x14ac:dyDescent="0.25">
      <c r="A90" s="116"/>
      <c r="B90" s="197"/>
      <c r="C90" s="116"/>
      <c r="D90" s="116"/>
      <c r="E90" s="116"/>
    </row>
    <row r="91" spans="1:5" s="165" customFormat="1" x14ac:dyDescent="0.25">
      <c r="A91" s="116"/>
      <c r="B91" s="197"/>
      <c r="C91" s="116"/>
      <c r="D91" s="116"/>
      <c r="E91" s="116"/>
    </row>
    <row r="92" spans="1:5" s="165" customFormat="1" x14ac:dyDescent="0.25">
      <c r="A92" s="116"/>
      <c r="B92" s="197"/>
      <c r="C92" s="116"/>
      <c r="D92" s="116"/>
      <c r="E92" s="116"/>
    </row>
    <row r="93" spans="1:5" s="165" customFormat="1" x14ac:dyDescent="0.25">
      <c r="A93" s="116"/>
      <c r="B93" s="224"/>
      <c r="C93" s="116"/>
      <c r="D93" s="116"/>
      <c r="E93" s="116"/>
    </row>
  </sheetData>
  <sheetProtection insertRows="0"/>
  <mergeCells count="7">
    <mergeCell ref="AG11:AG12"/>
    <mergeCell ref="B11:G11"/>
    <mergeCell ref="I11:M11"/>
    <mergeCell ref="O11:S11"/>
    <mergeCell ref="U11:Y11"/>
    <mergeCell ref="AA11:AE11"/>
    <mergeCell ref="AF11:AF1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32"/>
  <sheetViews>
    <sheetView workbookViewId="0">
      <selection activeCell="C29" sqref="C29"/>
    </sheetView>
  </sheetViews>
  <sheetFormatPr defaultColWidth="9.125" defaultRowHeight="12.9" x14ac:dyDescent="0.2"/>
  <cols>
    <col min="1" max="1" width="10.125" style="116" bestFit="1" customWidth="1"/>
    <col min="2" max="2" width="9.125" style="116"/>
    <col min="3" max="3" width="93.875" style="116" bestFit="1" customWidth="1"/>
    <col min="4" max="16384" width="9.125" style="116"/>
  </cols>
  <sheetData>
    <row r="1" spans="1:3" ht="13.6" x14ac:dyDescent="0.25">
      <c r="A1" s="123" t="s">
        <v>108</v>
      </c>
    </row>
    <row r="3" spans="1:3" x14ac:dyDescent="0.2">
      <c r="A3" s="225">
        <v>44251</v>
      </c>
      <c r="B3" s="116" t="s">
        <v>111</v>
      </c>
      <c r="C3" s="116" t="s">
        <v>112</v>
      </c>
    </row>
    <row r="4" spans="1:3" x14ac:dyDescent="0.2">
      <c r="A4" s="225">
        <v>44413</v>
      </c>
      <c r="B4" s="116" t="s">
        <v>114</v>
      </c>
      <c r="C4" s="116" t="s">
        <v>115</v>
      </c>
    </row>
    <row r="5" spans="1:3" x14ac:dyDescent="0.2">
      <c r="A5" s="225">
        <v>44461</v>
      </c>
      <c r="B5" s="116" t="s">
        <v>116</v>
      </c>
      <c r="C5" s="116" t="s">
        <v>118</v>
      </c>
    </row>
    <row r="6" spans="1:3" x14ac:dyDescent="0.2">
      <c r="A6" s="225">
        <v>44473</v>
      </c>
      <c r="B6" s="116" t="s">
        <v>120</v>
      </c>
      <c r="C6" s="116" t="s">
        <v>121</v>
      </c>
    </row>
    <row r="7" spans="1:3" x14ac:dyDescent="0.2">
      <c r="A7" s="225">
        <v>44483</v>
      </c>
      <c r="B7" s="116" t="s">
        <v>125</v>
      </c>
      <c r="C7" s="116" t="s">
        <v>127</v>
      </c>
    </row>
    <row r="8" spans="1:3" x14ac:dyDescent="0.2">
      <c r="A8" s="225">
        <v>44572</v>
      </c>
      <c r="B8" s="116" t="s">
        <v>139</v>
      </c>
      <c r="C8" s="116" t="s">
        <v>140</v>
      </c>
    </row>
    <row r="9" spans="1:3" x14ac:dyDescent="0.2">
      <c r="A9" s="225">
        <v>44593</v>
      </c>
      <c r="B9" s="116" t="s">
        <v>141</v>
      </c>
      <c r="C9" s="116" t="s">
        <v>142</v>
      </c>
    </row>
    <row r="10" spans="1:3" x14ac:dyDescent="0.2">
      <c r="A10" s="225">
        <v>44613</v>
      </c>
      <c r="B10" s="116" t="s">
        <v>146</v>
      </c>
      <c r="C10" s="116" t="s">
        <v>147</v>
      </c>
    </row>
    <row r="11" spans="1:3" x14ac:dyDescent="0.2">
      <c r="A11" s="225">
        <v>44698</v>
      </c>
      <c r="B11" s="116" t="s">
        <v>152</v>
      </c>
      <c r="C11" s="116" t="s">
        <v>153</v>
      </c>
    </row>
    <row r="12" spans="1:3" x14ac:dyDescent="0.2">
      <c r="A12" s="225">
        <v>44715</v>
      </c>
      <c r="B12" s="116" t="s">
        <v>155</v>
      </c>
      <c r="C12" s="116" t="s">
        <v>156</v>
      </c>
    </row>
    <row r="13" spans="1:3" x14ac:dyDescent="0.2">
      <c r="A13" s="225">
        <v>44858</v>
      </c>
      <c r="B13" s="116" t="s">
        <v>177</v>
      </c>
      <c r="C13" s="116" t="s">
        <v>181</v>
      </c>
    </row>
    <row r="14" spans="1:3" x14ac:dyDescent="0.2">
      <c r="A14" s="225">
        <v>44949</v>
      </c>
      <c r="B14" s="116" t="s">
        <v>182</v>
      </c>
      <c r="C14" s="116" t="s">
        <v>191</v>
      </c>
    </row>
    <row r="15" spans="1:3" x14ac:dyDescent="0.2">
      <c r="A15" s="225">
        <v>44971</v>
      </c>
      <c r="B15" s="116" t="s">
        <v>189</v>
      </c>
      <c r="C15" s="116" t="s">
        <v>190</v>
      </c>
    </row>
    <row r="16" spans="1:3" x14ac:dyDescent="0.2">
      <c r="A16" s="225">
        <v>45026</v>
      </c>
      <c r="B16" s="116" t="s">
        <v>192</v>
      </c>
      <c r="C16" s="116" t="s">
        <v>193</v>
      </c>
    </row>
    <row r="17" spans="1:3" x14ac:dyDescent="0.2">
      <c r="A17" s="225">
        <v>45231</v>
      </c>
      <c r="B17" s="116" t="s">
        <v>200</v>
      </c>
      <c r="C17" s="116" t="s">
        <v>211</v>
      </c>
    </row>
    <row r="18" spans="1:3" x14ac:dyDescent="0.2">
      <c r="A18" s="225">
        <v>45303</v>
      </c>
      <c r="B18" s="116" t="s">
        <v>219</v>
      </c>
      <c r="C18" s="116" t="s">
        <v>260</v>
      </c>
    </row>
    <row r="19" spans="1:3" x14ac:dyDescent="0.2">
      <c r="A19" s="225">
        <v>45397</v>
      </c>
      <c r="B19" s="116" t="s">
        <v>258</v>
      </c>
      <c r="C19" s="116" t="s">
        <v>259</v>
      </c>
    </row>
    <row r="20" spans="1:3" x14ac:dyDescent="0.2">
      <c r="A20" s="225">
        <v>45512</v>
      </c>
      <c r="B20" s="116" t="s">
        <v>262</v>
      </c>
      <c r="C20" s="116" t="s">
        <v>261</v>
      </c>
    </row>
    <row r="21" spans="1:3" x14ac:dyDescent="0.2">
      <c r="A21" s="225">
        <v>45538</v>
      </c>
      <c r="B21" s="116" t="s">
        <v>263</v>
      </c>
      <c r="C21" s="116" t="s">
        <v>264</v>
      </c>
    </row>
    <row r="22" spans="1:3" x14ac:dyDescent="0.2">
      <c r="A22" s="225">
        <v>45545</v>
      </c>
      <c r="B22" s="116" t="s">
        <v>266</v>
      </c>
      <c r="C22" s="116" t="s">
        <v>267</v>
      </c>
    </row>
    <row r="23" spans="1:3" x14ac:dyDescent="0.2">
      <c r="A23" s="225">
        <v>45307</v>
      </c>
      <c r="B23" s="116" t="s">
        <v>270</v>
      </c>
      <c r="C23" s="116" t="s">
        <v>274</v>
      </c>
    </row>
    <row r="24" spans="1:3" x14ac:dyDescent="0.2">
      <c r="A24" s="332" t="s">
        <v>278</v>
      </c>
      <c r="B24" s="116" t="s">
        <v>275</v>
      </c>
      <c r="C24" s="116" t="s">
        <v>276</v>
      </c>
    </row>
    <row r="25" spans="1:3" x14ac:dyDescent="0.2">
      <c r="A25" s="225">
        <v>45947</v>
      </c>
      <c r="B25" s="116" t="s">
        <v>279</v>
      </c>
      <c r="C25" s="116" t="s">
        <v>280</v>
      </c>
    </row>
    <row r="26" spans="1:3" x14ac:dyDescent="0.2">
      <c r="A26" s="225">
        <v>45996</v>
      </c>
      <c r="B26" s="116" t="s">
        <v>285</v>
      </c>
      <c r="C26" s="116" t="s">
        <v>286</v>
      </c>
    </row>
    <row r="27" spans="1:3" x14ac:dyDescent="0.2">
      <c r="A27" s="225"/>
    </row>
    <row r="28" spans="1:3" x14ac:dyDescent="0.2">
      <c r="A28" s="225"/>
    </row>
    <row r="29" spans="1:3" x14ac:dyDescent="0.2">
      <c r="A29" s="225"/>
    </row>
    <row r="31" spans="1:3" x14ac:dyDescent="0.2">
      <c r="A31" s="116" t="s">
        <v>109</v>
      </c>
    </row>
    <row r="32" spans="1:3" x14ac:dyDescent="0.2">
      <c r="C32" s="116" t="s">
        <v>265</v>
      </c>
    </row>
  </sheetData>
  <phoneticPr fontId="2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FF3E6-772F-4218-B5C0-AABFB0982DDF}">
  <dimension ref="A2:E26"/>
  <sheetViews>
    <sheetView workbookViewId="0">
      <selection activeCell="H11" sqref="H11"/>
    </sheetView>
  </sheetViews>
  <sheetFormatPr defaultRowHeight="14.3" x14ac:dyDescent="0.25"/>
  <cols>
    <col min="1" max="1" width="10.375" customWidth="1"/>
    <col min="2" max="2" width="11.125" bestFit="1" customWidth="1"/>
    <col min="3" max="4" width="8.75" bestFit="1" customWidth="1"/>
    <col min="5" max="5" width="28.625" bestFit="1" customWidth="1"/>
  </cols>
  <sheetData>
    <row r="2" spans="1:5" ht="18.350000000000001" x14ac:dyDescent="0.3">
      <c r="A2" s="259" t="s">
        <v>220</v>
      </c>
      <c r="B2" s="260"/>
      <c r="C2" s="260"/>
      <c r="D2" s="315"/>
      <c r="E2" s="260"/>
    </row>
    <row r="3" spans="1:5" x14ac:dyDescent="0.25">
      <c r="A3" s="261"/>
      <c r="B3" s="260"/>
      <c r="C3" s="260"/>
      <c r="D3" s="315"/>
      <c r="E3" s="260"/>
    </row>
    <row r="4" spans="1:5" ht="42.8" x14ac:dyDescent="0.25">
      <c r="A4" s="316" t="s">
        <v>221</v>
      </c>
      <c r="B4" s="317" t="s">
        <v>222</v>
      </c>
      <c r="C4" s="318" t="s">
        <v>241</v>
      </c>
      <c r="D4" s="321" t="s">
        <v>223</v>
      </c>
      <c r="E4" s="318" t="s">
        <v>224</v>
      </c>
    </row>
    <row r="5" spans="1:5" x14ac:dyDescent="0.25">
      <c r="A5" s="262" t="s">
        <v>225</v>
      </c>
      <c r="B5" s="319" t="s">
        <v>226</v>
      </c>
      <c r="C5" s="320">
        <v>1.24</v>
      </c>
      <c r="D5" s="322">
        <v>1.4322000000000001</v>
      </c>
      <c r="E5" s="319" t="s">
        <v>227</v>
      </c>
    </row>
    <row r="6" spans="1:5" x14ac:dyDescent="0.25">
      <c r="A6" s="262" t="s">
        <v>225</v>
      </c>
      <c r="B6" s="319" t="s">
        <v>228</v>
      </c>
      <c r="C6" s="320">
        <f>C5*1.5</f>
        <v>1.8599999999999999</v>
      </c>
      <c r="D6" s="322">
        <v>2.1482999999999999</v>
      </c>
      <c r="E6" s="319" t="s">
        <v>227</v>
      </c>
    </row>
    <row r="7" spans="1:5" x14ac:dyDescent="0.25">
      <c r="A7" s="262" t="s">
        <v>225</v>
      </c>
      <c r="B7" s="319" t="s">
        <v>229</v>
      </c>
      <c r="C7" s="320">
        <f>C5*2.5</f>
        <v>3.1</v>
      </c>
      <c r="D7" s="322">
        <v>3.5805000000000007</v>
      </c>
      <c r="E7" s="319" t="s">
        <v>227</v>
      </c>
    </row>
    <row r="8" spans="1:5" x14ac:dyDescent="0.25">
      <c r="A8" s="262" t="s">
        <v>225</v>
      </c>
      <c r="B8" s="319" t="s">
        <v>230</v>
      </c>
      <c r="C8" s="320">
        <f>C7*1.5</f>
        <v>4.6500000000000004</v>
      </c>
      <c r="D8" s="322">
        <v>5.370750000000001</v>
      </c>
      <c r="E8" s="319" t="s">
        <v>227</v>
      </c>
    </row>
    <row r="9" spans="1:5" x14ac:dyDescent="0.25">
      <c r="A9" s="262" t="s">
        <v>225</v>
      </c>
      <c r="B9" s="319" t="s">
        <v>231</v>
      </c>
      <c r="C9" s="320">
        <f>C5*1.5</f>
        <v>1.8599999999999999</v>
      </c>
      <c r="D9" s="322">
        <v>2.1482999999999999</v>
      </c>
      <c r="E9" s="319" t="s">
        <v>227</v>
      </c>
    </row>
    <row r="10" spans="1:5" x14ac:dyDescent="0.25">
      <c r="A10" s="262" t="s">
        <v>225</v>
      </c>
      <c r="B10" s="319" t="s">
        <v>232</v>
      </c>
      <c r="C10" s="320">
        <f>C9/2</f>
        <v>0.92999999999999994</v>
      </c>
      <c r="D10" s="322">
        <v>1.0741499999999999</v>
      </c>
      <c r="E10" s="319" t="s">
        <v>227</v>
      </c>
    </row>
    <row r="11" spans="1:5" x14ac:dyDescent="0.25">
      <c r="A11" s="262" t="s">
        <v>225</v>
      </c>
      <c r="B11" s="319" t="s">
        <v>233</v>
      </c>
      <c r="C11" s="320">
        <f>C9*1.5</f>
        <v>2.79</v>
      </c>
      <c r="D11" s="322">
        <v>3.2224500000000007</v>
      </c>
      <c r="E11" s="319" t="s">
        <v>227</v>
      </c>
    </row>
    <row r="12" spans="1:5" x14ac:dyDescent="0.25">
      <c r="A12" s="262" t="s">
        <v>234</v>
      </c>
      <c r="B12" s="319" t="s">
        <v>226</v>
      </c>
      <c r="C12" s="320">
        <v>2.29</v>
      </c>
      <c r="D12" s="322">
        <v>2.6449500000000001</v>
      </c>
      <c r="E12" s="319" t="s">
        <v>227</v>
      </c>
    </row>
    <row r="13" spans="1:5" x14ac:dyDescent="0.25">
      <c r="A13" s="262" t="s">
        <v>234</v>
      </c>
      <c r="B13" s="319" t="s">
        <v>228</v>
      </c>
      <c r="C13" s="320">
        <f>C12*1.5</f>
        <v>3.4350000000000001</v>
      </c>
      <c r="D13" s="322">
        <v>3.9674250000000004</v>
      </c>
      <c r="E13" s="319" t="s">
        <v>227</v>
      </c>
    </row>
    <row r="14" spans="1:5" x14ac:dyDescent="0.25">
      <c r="A14" s="262" t="s">
        <v>234</v>
      </c>
      <c r="B14" s="319" t="s">
        <v>229</v>
      </c>
      <c r="C14" s="320">
        <f>C12*2.5</f>
        <v>5.7249999999999996</v>
      </c>
      <c r="D14" s="322">
        <v>6.612375000000001</v>
      </c>
      <c r="E14" s="319" t="s">
        <v>227</v>
      </c>
    </row>
    <row r="15" spans="1:5" x14ac:dyDescent="0.25">
      <c r="A15" s="262" t="s">
        <v>234</v>
      </c>
      <c r="B15" s="319" t="s">
        <v>230</v>
      </c>
      <c r="C15" s="320">
        <f>C14*1.5</f>
        <v>8.5874999999999986</v>
      </c>
      <c r="D15" s="322">
        <v>9.9185625000000002</v>
      </c>
      <c r="E15" s="319" t="s">
        <v>227</v>
      </c>
    </row>
    <row r="16" spans="1:5" x14ac:dyDescent="0.25">
      <c r="A16" s="262" t="s">
        <v>234</v>
      </c>
      <c r="B16" s="319" t="s">
        <v>231</v>
      </c>
      <c r="C16" s="320">
        <f>C12*1.5</f>
        <v>3.4350000000000001</v>
      </c>
      <c r="D16" s="322">
        <v>3.9674250000000004</v>
      </c>
      <c r="E16" s="319" t="s">
        <v>227</v>
      </c>
    </row>
    <row r="17" spans="1:5" x14ac:dyDescent="0.25">
      <c r="A17" s="262" t="s">
        <v>234</v>
      </c>
      <c r="B17" s="319" t="s">
        <v>233</v>
      </c>
      <c r="C17" s="320">
        <f>C16*1.5</f>
        <v>5.1524999999999999</v>
      </c>
      <c r="D17" s="322">
        <v>5.9511375000000006</v>
      </c>
      <c r="E17" s="319" t="s">
        <v>227</v>
      </c>
    </row>
    <row r="18" spans="1:5" x14ac:dyDescent="0.25">
      <c r="A18" s="262" t="s">
        <v>151</v>
      </c>
      <c r="B18" s="319" t="s">
        <v>226</v>
      </c>
      <c r="C18" s="320">
        <v>19.940000000000001</v>
      </c>
      <c r="D18" s="322">
        <v>23.030700000000007</v>
      </c>
      <c r="E18" s="319" t="s">
        <v>235</v>
      </c>
    </row>
    <row r="19" spans="1:5" x14ac:dyDescent="0.25">
      <c r="A19" s="262" t="s">
        <v>151</v>
      </c>
      <c r="B19" s="319" t="s">
        <v>228</v>
      </c>
      <c r="C19" s="320">
        <v>34.9</v>
      </c>
      <c r="D19" s="322">
        <v>40.3095</v>
      </c>
      <c r="E19" s="319" t="s">
        <v>235</v>
      </c>
    </row>
    <row r="20" spans="1:5" x14ac:dyDescent="0.25">
      <c r="A20" s="262" t="s">
        <v>236</v>
      </c>
      <c r="B20" s="319" t="s">
        <v>226</v>
      </c>
      <c r="C20" s="320">
        <v>29.72</v>
      </c>
      <c r="D20" s="322">
        <v>34.326599999999999</v>
      </c>
      <c r="E20" s="319" t="s">
        <v>235</v>
      </c>
    </row>
    <row r="21" spans="1:5" x14ac:dyDescent="0.25">
      <c r="A21" s="262" t="s">
        <v>236</v>
      </c>
      <c r="B21" s="319" t="s">
        <v>237</v>
      </c>
      <c r="C21" s="320">
        <v>38.29</v>
      </c>
      <c r="D21" s="322">
        <v>44.23</v>
      </c>
      <c r="E21" s="319" t="s">
        <v>235</v>
      </c>
    </row>
    <row r="22" spans="1:5" x14ac:dyDescent="0.25">
      <c r="A22" s="262" t="s">
        <v>236</v>
      </c>
      <c r="B22" s="319" t="s">
        <v>228</v>
      </c>
      <c r="C22" s="320">
        <v>38.29</v>
      </c>
      <c r="D22" s="322">
        <v>44.23</v>
      </c>
      <c r="E22" s="319" t="s">
        <v>235</v>
      </c>
    </row>
    <row r="23" spans="1:5" x14ac:dyDescent="0.25">
      <c r="A23" s="262" t="s">
        <v>236</v>
      </c>
      <c r="B23" s="319" t="s">
        <v>238</v>
      </c>
      <c r="C23" s="320">
        <v>66.680000000000007</v>
      </c>
      <c r="D23" s="322">
        <v>77.015400000000014</v>
      </c>
      <c r="E23" s="319" t="s">
        <v>235</v>
      </c>
    </row>
    <row r="24" spans="1:5" x14ac:dyDescent="0.25">
      <c r="A24" s="262" t="s">
        <v>236</v>
      </c>
      <c r="B24" s="319" t="s">
        <v>239</v>
      </c>
      <c r="C24" s="320">
        <f>C22*1.5</f>
        <v>57.435000000000002</v>
      </c>
      <c r="D24" s="322">
        <v>66.33742500000001</v>
      </c>
      <c r="E24" s="319" t="s">
        <v>235</v>
      </c>
    </row>
    <row r="25" spans="1:5" x14ac:dyDescent="0.25">
      <c r="A25" s="262" t="s">
        <v>240</v>
      </c>
      <c r="B25" s="319" t="s">
        <v>228</v>
      </c>
      <c r="C25" s="320">
        <v>38.29</v>
      </c>
      <c r="D25" s="322">
        <v>44.23</v>
      </c>
      <c r="E25" s="319" t="s">
        <v>235</v>
      </c>
    </row>
    <row r="26" spans="1:5" x14ac:dyDescent="0.25">
      <c r="A26" s="262" t="s">
        <v>240</v>
      </c>
      <c r="B26" s="319" t="s">
        <v>239</v>
      </c>
      <c r="C26" s="320">
        <f>C25*1.5</f>
        <v>57.435000000000002</v>
      </c>
      <c r="D26" s="322">
        <v>66.33742500000001</v>
      </c>
      <c r="E26" s="319" t="s">
        <v>235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c5f1e4b-a068-44b8-bffe-fd793a69ffb2" xsi:nil="true"/>
    <lcf76f155ced4ddcb4097134ff3c332f xmlns="5e57b9c3-1f20-4b11-bef4-a6f2df04ef2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ACF010DFC65DC42896B8BAB93888113" ma:contentTypeVersion="12" ma:contentTypeDescription="Create a new document." ma:contentTypeScope="" ma:versionID="ee3e0ff348b9362c857b3f7affe9a4ef">
  <xsd:schema xmlns:xsd="http://www.w3.org/2001/XMLSchema" xmlns:xs="http://www.w3.org/2001/XMLSchema" xmlns:p="http://schemas.microsoft.com/office/2006/metadata/properties" xmlns:ns2="5e57b9c3-1f20-4b11-bef4-a6f2df04ef29" xmlns:ns3="3c5f1e4b-a068-44b8-bffe-fd793a69ffb2" targetNamespace="http://schemas.microsoft.com/office/2006/metadata/properties" ma:root="true" ma:fieldsID="dff7fddfbf680d16e6dd0dfc0451c873" ns2:_="" ns3:_="">
    <xsd:import namespace="5e57b9c3-1f20-4b11-bef4-a6f2df04ef29"/>
    <xsd:import namespace="3c5f1e4b-a068-44b8-bffe-fd793a69ffb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57b9c3-1f20-4b11-bef4-a6f2df04ef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0e0a1cda-151e-4a26-a80d-98ddc6e58843"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c5f1e4b-a068-44b8-bffe-fd793a69ffb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63affb5-6058-49ed-a924-900cccdaf5e3}" ma:internalName="TaxCatchAll" ma:showField="CatchAllData" ma:web="3c5f1e4b-a068-44b8-bffe-fd793a69ff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CFF1B5-6BC9-4883-9BAF-4F0BBBDB1755}">
  <ds:schemaRefs>
    <ds:schemaRef ds:uri="http://schemas.microsoft.com/sharepoint/v3/contenttype/forms"/>
  </ds:schemaRefs>
</ds:datastoreItem>
</file>

<file path=customXml/itemProps2.xml><?xml version="1.0" encoding="utf-8"?>
<ds:datastoreItem xmlns:ds="http://schemas.openxmlformats.org/officeDocument/2006/customXml" ds:itemID="{CBDE4E02-3F26-4A90-87F0-8EDB377CC596}">
  <ds:schemaRefs>
    <ds:schemaRef ds:uri="http://purl.org/dc/elements/1.1/"/>
    <ds:schemaRef ds:uri="http://schemas.microsoft.com/office/2006/metadata/properties"/>
    <ds:schemaRef ds:uri="http://purl.org/dc/terms/"/>
    <ds:schemaRef ds:uri="http://schemas.openxmlformats.org/package/2006/metadata/core-properties"/>
    <ds:schemaRef ds:uri="58398723-2709-4518-8fa3-3f25a2bd2a31"/>
    <ds:schemaRef ds:uri="http://schemas.microsoft.com/office/2006/documentManagement/types"/>
    <ds:schemaRef ds:uri="http://schemas.microsoft.com/office/infopath/2007/PartnerControls"/>
    <ds:schemaRef ds:uri="c353889a-78db-422e-a377-e517e1fb7979"/>
    <ds:schemaRef ds:uri="http://www.w3.org/XML/1998/namespace"/>
    <ds:schemaRef ds:uri="http://purl.org/dc/dcmitype/"/>
    <ds:schemaRef ds:uri="3c5f1e4b-a068-44b8-bffe-fd793a69ffb2"/>
    <ds:schemaRef ds:uri="5e57b9c3-1f20-4b11-bef4-a6f2df04ef29"/>
  </ds:schemaRefs>
</ds:datastoreItem>
</file>

<file path=customXml/itemProps3.xml><?xml version="1.0" encoding="utf-8"?>
<ds:datastoreItem xmlns:ds="http://schemas.openxmlformats.org/officeDocument/2006/customXml" ds:itemID="{2D519879-4641-46CA-A1A8-6429EA17DBE5}"/>
</file>

<file path=docMetadata/LabelInfo.xml><?xml version="1.0" encoding="utf-8"?>
<clbl:labelList xmlns:clbl="http://schemas.microsoft.com/office/2020/mipLabelMetadata">
  <clbl:label id="{3683988d-7d40-4338-bf20-0b5dd13f4301}" enabled="0" method="" siteId="{3683988d-7d40-4338-bf20-0b5dd13f430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Full budget</vt:lpstr>
      <vt:lpstr>AvgSalaryCalc</vt:lpstr>
      <vt:lpstr>Sub-award1</vt:lpstr>
      <vt:lpstr>Sub-award2 </vt:lpstr>
      <vt:lpstr>Condensed summary</vt:lpstr>
      <vt:lpstr>Per diem calc -NHPs</vt:lpstr>
      <vt:lpstr>Per diem calc - rodents</vt:lpstr>
      <vt:lpstr>Version notes</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Couchman, Joanne M :LRI Research</dc:creator>
  <cp:lastModifiedBy>Joanne Couchman</cp:lastModifiedBy>
  <dcterms:created xsi:type="dcterms:W3CDTF">2020-10-26T22:38:29Z</dcterms:created>
  <dcterms:modified xsi:type="dcterms:W3CDTF">2025-12-05T23:11:54Z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0x0101004ACF010DFC65DC42896B8BAB93888113</vt:lpwstr>
  </property>
  <property fmtid="{D5CDD505-2E9C-101B-9397-08002B2CF9AE}" pid="3" name="MediaServiceImageTags">
    <vt:lpwstr/>
  </property>
</Properties>
</file>